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arifs VALINO\Placards VARIO\"/>
    </mc:Choice>
  </mc:AlternateContent>
  <xr:revisionPtr revIDLastSave="0" documentId="13_ncr:1_{34C14E98-BC60-494C-8B5D-883D3E076883}" xr6:coauthVersionLast="47" xr6:coauthVersionMax="47" xr10:uidLastSave="{00000000-0000-0000-0000-000000000000}"/>
  <bookViews>
    <workbookView xWindow="-28920" yWindow="-120" windowWidth="29040" windowHeight="15720" tabRatio="764" xr2:uid="{00000000-000D-0000-FFFF-FFFF00000000}"/>
  </bookViews>
  <sheets>
    <sheet name="DEVIS VARIO pour client" sheetId="8" r:id="rId1"/>
    <sheet name=" BON DE COMMANDE pour Valino" sheetId="12" r:id="rId2"/>
    <sheet name="BIBLIOTHEQUEIMAGES" sheetId="42" state="hidden" r:id="rId3"/>
    <sheet name="info pour calcul" sheetId="41" state="hidden" r:id="rId4"/>
  </sheets>
  <definedNames>
    <definedName name="COLORIS_FACADES">BIBLIOTHEQUEIMAGES!$A$4:$A$23</definedName>
    <definedName name="hauteur_placard">'info pour calcul'!$N$2:$N$142</definedName>
    <definedName name="largeur_1_porte">'info pour calcul'!$B$2:$B$42</definedName>
    <definedName name="largeur_2_portes">'info pour calcul'!$D$2:$D$122</definedName>
    <definedName name="largeur_3_portes">'info pour calcul'!$F$2:$F$62</definedName>
    <definedName name="largeur_4_portes">'info pour calcul'!$H$2:$H$122</definedName>
    <definedName name="largeur_5_portes">'info pour calcul'!$J$2:$J$152</definedName>
    <definedName name="largeur_6_portes">'info pour calcul'!$L$2:$L$122</definedName>
    <definedName name="photopoignee">INDIRECT(VLOOKUP('DEVIS VARIO pour client'!$C$31,BIBLIOTHEQUEIMAGES!$G$2:$H$16,2,0))</definedName>
    <definedName name="poignees">'info pour calcul'!$R$2:$R$16</definedName>
    <definedName name="profondeur_placard">'info pour calcul'!$P$2:$P$14</definedName>
    <definedName name="visufacade">INDIRECT(VLOOKUP('DEVIS VARIO pour client'!$C$22,BIBLIOTHEQUEIMAGES!$A$4:$B$23,2))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8" l="1"/>
  <c r="AD16" i="41"/>
  <c r="AD31" i="41"/>
  <c r="AD30" i="41"/>
  <c r="AD29" i="41"/>
  <c r="AD28" i="41"/>
  <c r="AD27" i="41"/>
  <c r="AD26" i="41"/>
  <c r="AD25" i="41"/>
  <c r="AD24" i="41"/>
  <c r="AD23" i="41"/>
  <c r="AD22" i="41"/>
  <c r="AD21" i="41"/>
  <c r="AD20" i="41"/>
  <c r="AD19" i="41"/>
  <c r="AD18" i="41"/>
  <c r="AD17" i="41"/>
  <c r="AD15" i="41"/>
  <c r="AD14" i="41"/>
  <c r="AD13" i="41"/>
  <c r="AD12" i="41"/>
  <c r="AD11" i="41"/>
  <c r="AD10" i="41"/>
  <c r="AD9" i="41"/>
  <c r="AD8" i="41"/>
  <c r="AD7" i="41"/>
  <c r="AD6" i="41"/>
  <c r="AD5" i="41"/>
  <c r="AD4" i="41"/>
  <c r="AD3" i="41"/>
  <c r="AD2" i="41"/>
  <c r="AB31" i="41"/>
  <c r="AB30" i="41"/>
  <c r="AB29" i="41"/>
  <c r="AB28" i="41"/>
  <c r="AB27" i="41"/>
  <c r="AB26" i="41"/>
  <c r="AB25" i="41"/>
  <c r="AB24" i="41"/>
  <c r="AB23" i="41"/>
  <c r="AB22" i="41"/>
  <c r="AB21" i="41"/>
  <c r="AB20" i="41"/>
  <c r="AB19" i="41"/>
  <c r="AB18" i="41"/>
  <c r="AB17" i="41"/>
  <c r="AB16" i="41"/>
  <c r="AB15" i="41"/>
  <c r="AB14" i="41"/>
  <c r="AB13" i="41"/>
  <c r="AB12" i="41"/>
  <c r="AB11" i="41"/>
  <c r="AB10" i="41"/>
  <c r="AB9" i="41"/>
  <c r="AB8" i="41"/>
  <c r="AB7" i="41"/>
  <c r="AB6" i="41"/>
  <c r="AB5" i="41"/>
  <c r="AB4" i="41"/>
  <c r="AB3" i="41"/>
  <c r="AB2" i="41"/>
  <c r="A30" i="12" l="1"/>
  <c r="A28" i="12"/>
  <c r="A27" i="12"/>
  <c r="E35" i="8"/>
  <c r="C22" i="12"/>
  <c r="A32" i="12"/>
  <c r="A31" i="12"/>
  <c r="A29" i="12"/>
  <c r="D31" i="8"/>
  <c r="C23" i="12"/>
  <c r="C21" i="12"/>
  <c r="C20" i="12"/>
  <c r="C19" i="12"/>
  <c r="E36" i="8"/>
  <c r="E37" i="8"/>
  <c r="E38" i="8"/>
  <c r="E39" i="8"/>
  <c r="E34" i="8"/>
  <c r="E19" i="8"/>
  <c r="E20" i="8" s="1"/>
  <c r="C32" i="8" s="1"/>
  <c r="E17" i="12" l="1"/>
  <c r="C17" i="12"/>
  <c r="E23" i="12" s="1"/>
  <c r="E21" i="8"/>
  <c r="E31" i="8"/>
  <c r="C24" i="12" s="1"/>
  <c r="E32" i="8" l="1"/>
  <c r="E42" i="8" s="1"/>
  <c r="E45" i="8" l="1"/>
  <c r="E2" i="8" s="1"/>
  <c r="E46" i="8" l="1"/>
  <c r="I35" i="12"/>
  <c r="E13" i="12"/>
  <c r="E12" i="12"/>
  <c r="E11" i="12"/>
  <c r="C9" i="12" l="1"/>
  <c r="I7" i="12"/>
  <c r="C7" i="12"/>
  <c r="I5" i="12"/>
  <c r="E5" i="8" l="1"/>
</calcChain>
</file>

<file path=xl/sharedStrings.xml><?xml version="1.0" encoding="utf-8"?>
<sst xmlns="http://schemas.openxmlformats.org/spreadsheetml/2006/main" count="310" uniqueCount="187">
  <si>
    <t>MAGASIN :</t>
  </si>
  <si>
    <t>VENDEUR :</t>
  </si>
  <si>
    <t>DATE DE LA COMMANDE :</t>
  </si>
  <si>
    <t>N° COMMANDE :</t>
  </si>
  <si>
    <t>COORDONNEES DU CLIENT :</t>
  </si>
  <si>
    <t>NOM DU CLIENT :</t>
  </si>
  <si>
    <t>versé par :</t>
  </si>
  <si>
    <t>Date de livraison :</t>
  </si>
  <si>
    <t xml:space="preserve"> Signature :</t>
  </si>
  <si>
    <t>PRENOM DU CLIENT :</t>
  </si>
  <si>
    <t>mm</t>
  </si>
  <si>
    <t>Montant acompte :</t>
  </si>
  <si>
    <t>TEL CLIENT :</t>
  </si>
  <si>
    <t>ADRESSE :</t>
  </si>
  <si>
    <t>PLACARD VARIO</t>
  </si>
  <si>
    <t>liste déroulante coloris facades</t>
  </si>
  <si>
    <t>CIRRUS BLANC</t>
  </si>
  <si>
    <t>SHOGUI BLANC ZEN</t>
  </si>
  <si>
    <t>SHOGUI NOIR MAT</t>
  </si>
  <si>
    <t>SHOGUI LIGNITE</t>
  </si>
  <si>
    <t>SHOGUI ARENA</t>
  </si>
  <si>
    <t>SHOGUI TERRA COTTA</t>
  </si>
  <si>
    <t>SHOGUI CHÊNE TOSCANO</t>
  </si>
  <si>
    <t>SHOGUI CHÊNE ELBA</t>
  </si>
  <si>
    <t>SHOGUI BLEU</t>
  </si>
  <si>
    <t>SHOGUI EMERAUDE</t>
  </si>
  <si>
    <t>Coloris des facades</t>
  </si>
  <si>
    <t>liste déroulante largeur 3 portes</t>
  </si>
  <si>
    <t>liste déroulante largeur 4 portes</t>
  </si>
  <si>
    <t>liste déroulante largeur 5 portes</t>
  </si>
  <si>
    <t>liste déroulante largeur 6 portes</t>
  </si>
  <si>
    <t>Hauteur (H)</t>
  </si>
  <si>
    <t>Profondeur (P)</t>
  </si>
  <si>
    <t>liste déroulante hauteur placard</t>
  </si>
  <si>
    <t>liste déroulante profondeur placard</t>
  </si>
  <si>
    <t>liste déroulante poignées</t>
  </si>
  <si>
    <t>tarif poignées</t>
  </si>
  <si>
    <t>Quantité nécessaire :</t>
  </si>
  <si>
    <t>code placard (code type de meuble + code coloris caissons)</t>
  </si>
  <si>
    <t>TARIF PUBLIC HT CORRESPONDANT</t>
  </si>
  <si>
    <t>OPTIONS :</t>
  </si>
  <si>
    <t>LOT DE 2 ETAGERES - 1 VANTAIL</t>
  </si>
  <si>
    <t>LOT DE 2 ETAGERES - 2 VANTAUX</t>
  </si>
  <si>
    <t>JOUE DE FINITION (en 2 parties) - 1 côté</t>
  </si>
  <si>
    <t>modèle :</t>
  </si>
  <si>
    <t>Tarif :</t>
  </si>
  <si>
    <t>REF PLACARD</t>
  </si>
  <si>
    <t>VAR3</t>
  </si>
  <si>
    <t>VAR4</t>
  </si>
  <si>
    <t>VAR5</t>
  </si>
  <si>
    <t>VAR6</t>
  </si>
  <si>
    <t>Quantité souhaité :</t>
  </si>
  <si>
    <t>Tarif unitaire h.t. :</t>
  </si>
  <si>
    <t>TOTAL PUBLIC H.T.</t>
  </si>
  <si>
    <t>TOTAL PUBLIC TTC</t>
  </si>
  <si>
    <t xml:space="preserve">Largeur (L) : </t>
  </si>
  <si>
    <t>Hauteur (H):</t>
  </si>
  <si>
    <t>Profondeur (P) :</t>
  </si>
  <si>
    <t>Couleur des Façades :</t>
  </si>
  <si>
    <t>Couleur des caissons :</t>
  </si>
  <si>
    <t>BLANC</t>
  </si>
  <si>
    <t>CHÊNE GOLDEN</t>
  </si>
  <si>
    <t>CHÊNE GRIS</t>
  </si>
  <si>
    <t>MERISIER</t>
  </si>
  <si>
    <t>Descriptif</t>
  </si>
  <si>
    <t>2 x 3 portes - 2 tiroirs</t>
  </si>
  <si>
    <t>2 x 4 portes - 2 tiroirs</t>
  </si>
  <si>
    <t>2 x 5 portes - 3 tiroirs</t>
  </si>
  <si>
    <t>2 x 6 portes - 3 tiroirs</t>
  </si>
  <si>
    <t>Poignées :</t>
  </si>
  <si>
    <t>BON DE COMMANDE VARIO               POUR VALINO</t>
  </si>
  <si>
    <t xml:space="preserve">Modèle de placard : </t>
  </si>
  <si>
    <r>
      <rPr>
        <b/>
        <sz val="14"/>
        <color rgb="FF034B9B"/>
        <rFont val="Calibri"/>
        <family val="2"/>
        <scheme val="minor"/>
      </rPr>
      <t xml:space="preserve">TOTAL COMMANDE        </t>
    </r>
    <r>
      <rPr>
        <b/>
        <sz val="9"/>
        <color rgb="FF034B9B"/>
        <rFont val="Calibri"/>
        <family val="2"/>
        <scheme val="minor"/>
      </rPr>
      <t>(TARIF H.T.)</t>
    </r>
  </si>
  <si>
    <t>TIROIR LED (pour 1 tiroir)</t>
  </si>
  <si>
    <t>TARIF PUBLIC H.T. :</t>
  </si>
  <si>
    <t>Nombre de push lash nécessaire</t>
  </si>
  <si>
    <t>Descriptif des PUSH LASH</t>
  </si>
  <si>
    <t>Nombre de poignées nécessaire</t>
  </si>
  <si>
    <t>TOTAL PUBLIC H.T. REMISÉ</t>
  </si>
  <si>
    <t>BIBLIOTHEQUEIMAGES!C2</t>
  </si>
  <si>
    <t>BIBLIOTHEQUEIMAGES!C3</t>
  </si>
  <si>
    <t>BIBLIOTHEQUEIMAGES!C4</t>
  </si>
  <si>
    <t>BIBLIOTHEQUEIMAGES!C5</t>
  </si>
  <si>
    <t>BIBLIOTHEQUEIMAGES!C7</t>
  </si>
  <si>
    <t>BIBLIOTHEQUEIMAGES!C8</t>
  </si>
  <si>
    <t>BIBLIOTHEQUEIMAGES!C9</t>
  </si>
  <si>
    <t>BIBLIOTHEQUEIMAGES!C10</t>
  </si>
  <si>
    <t>BIBLIOTHEQUEIMAGES!C11</t>
  </si>
  <si>
    <t>BIBLIOTHEQUEIMAGES!C12</t>
  </si>
  <si>
    <t>BIBLIOTHEQUEIMAGES!C13</t>
  </si>
  <si>
    <t>BIBLIOTHEQUEIMAGES!C14</t>
  </si>
  <si>
    <t>BIBLIOTHEQUEIMAGES!C6</t>
  </si>
  <si>
    <t>BIBLIOTHEQUEIMAGES!I2</t>
  </si>
  <si>
    <t>BIBLIOTHEQUEIMAGES!I3</t>
  </si>
  <si>
    <t>BIBLIOTHEQUEIMAGES!I4</t>
  </si>
  <si>
    <t>BIBLIOTHEQUEIMAGES!I5</t>
  </si>
  <si>
    <t>BIBLIOTHEQUEIMAGES!I6</t>
  </si>
  <si>
    <t>BIBLIOTHEQUEIMAGES!I7</t>
  </si>
  <si>
    <t>BIBLIOTHEQUEIMAGES!I8</t>
  </si>
  <si>
    <t>BIBLIOTHEQUEIMAGES!I9</t>
  </si>
  <si>
    <t>BIBLIOTHEQUEIMAGES!I10</t>
  </si>
  <si>
    <t>BIBLIOTHEQUEIMAGES!I11</t>
  </si>
  <si>
    <t>BIBLIOTHEQUEIMAGES!I12</t>
  </si>
  <si>
    <t>BIBLIOTHEQUEIMAGES!I13</t>
  </si>
  <si>
    <t>BIBLIOTHEQUEIMAGES!I14</t>
  </si>
  <si>
    <t>BIBLIOTHEQUEIMAGES!I15</t>
  </si>
  <si>
    <t>Remise Exceptionnelle en %</t>
  </si>
  <si>
    <t>TRINGLE PORTE CINTRE (pour 1 ventail)</t>
  </si>
  <si>
    <t>TRINGLE PORTE CINTRE (pour 2 ventaux)</t>
  </si>
  <si>
    <t>vendu sans étagère</t>
  </si>
  <si>
    <r>
      <t>Largeur (L)</t>
    </r>
    <r>
      <rPr>
        <sz val="9"/>
        <color theme="1"/>
        <rFont val="Calibri"/>
        <family val="2"/>
        <scheme val="minor"/>
      </rPr>
      <t xml:space="preserve"> - hors joue de finition</t>
    </r>
  </si>
  <si>
    <t>NOMBRE DE MEUBLE IDENTIQUE SOUHAITÉ :</t>
  </si>
  <si>
    <t xml:space="preserve"> </t>
  </si>
  <si>
    <t>ouverture par PUSH LASH</t>
  </si>
  <si>
    <t>BIBLIOTHEQUEIMAGES!C15</t>
  </si>
  <si>
    <t>TERRA VERT ARGILE</t>
  </si>
  <si>
    <t>VAR1</t>
  </si>
  <si>
    <t>VAR2</t>
  </si>
  <si>
    <t>2 portes - 1 tiroir</t>
  </si>
  <si>
    <t>2 x 2 portes - 1 tiroir</t>
  </si>
  <si>
    <t>Remise PROMO</t>
  </si>
  <si>
    <t>MELA</t>
  </si>
  <si>
    <t>liste déroulante largeur 1 porte</t>
  </si>
  <si>
    <t>liste déroulante largeur 2 portes</t>
  </si>
  <si>
    <t>MEUBLE A MONTER SOI-MÊME - LIVRÉ SANS FOND - CAISSON MÉLAMINÉ DE 16MM - FACADES DE 19 MM - MEUBLE A FIXER AU MUR</t>
  </si>
  <si>
    <t>SHOGUI PETRA</t>
  </si>
  <si>
    <t>HER825A (arena)</t>
  </si>
  <si>
    <t>HER825B (noir)</t>
  </si>
  <si>
    <t>HER825G (lignite)</t>
  </si>
  <si>
    <t>HER825W (blanc)</t>
  </si>
  <si>
    <t>HER860BL (blanc)</t>
  </si>
  <si>
    <t>HER860BR (bronze)</t>
  </si>
  <si>
    <t>HER860NL (noir)</t>
  </si>
  <si>
    <t>HER863BR (bronze)</t>
  </si>
  <si>
    <t>HER863NS (noir)</t>
  </si>
  <si>
    <t>VIE0447BG (or)</t>
  </si>
  <si>
    <t>VIE0447NM (noir)</t>
  </si>
  <si>
    <t>VIE0590BM (blanc)</t>
  </si>
  <si>
    <t>VIE0590NM (noir)</t>
  </si>
  <si>
    <t>Modèle de poignées ou push lash</t>
  </si>
  <si>
    <t>BIBLIOTHEQUEIMAGES!I16</t>
  </si>
  <si>
    <t>PUSH LASH MOTORISÉ SUR PORTES</t>
  </si>
  <si>
    <t>1 push lash pour tiroir (PLATY20)
+ 2 push lash individuel pour portes (PL1A)</t>
  </si>
  <si>
    <t>1 push lash pour tiroir (PLATY20)
+ 4 push lash individuel pour portes (PL1A)</t>
  </si>
  <si>
    <t>PL1A &gt; 19€50 - PLATY20 &gt; 78€</t>
  </si>
  <si>
    <t xml:space="preserve">2 push lash pour tiroir (PLATY20)
+ 6 push lash individuel pour portes (PL1A) </t>
  </si>
  <si>
    <t>2 push lash pour tiroir (PLATY20)
+ 6 push lash individuel pour portes (PL1A)</t>
  </si>
  <si>
    <t xml:space="preserve">2 push lash pour tiroir (PLATY20)
+ 8 push lash individuel pour portes (PL1A) </t>
  </si>
  <si>
    <t>2 push lash pour tiroir (PLATY20)
+ 8 push lash individuel pour portes (PL1A)</t>
  </si>
  <si>
    <t xml:space="preserve">3 push lash pour tiroir (PLATY20)
+ 10 push lash individuel pour portes (PL1A) </t>
  </si>
  <si>
    <t>3 push lash pour tiroir (PLATY20)
+ 10 push lash individuel pour portes (PL1A)</t>
  </si>
  <si>
    <t>3 push lash pour tiroir (PLATY20)
+ 12 push lash individuel pour portes (PL1A)</t>
  </si>
  <si>
    <t>3 push lash pour tiroir (PLATY20) +
10 push lash individuel pour portes (PL1A)</t>
  </si>
  <si>
    <t>PLM1A</t>
  </si>
  <si>
    <t xml:space="preserve">1 push lash pour tiroir (PLATY20)
+ 2 push lash motorisé pour porte (PLM1A) </t>
  </si>
  <si>
    <t xml:space="preserve">1 push lash pour tiroir (PLATY20)
+ 2 push lash motorisé pour portes (PLM1A) </t>
  </si>
  <si>
    <t xml:space="preserve">1 push lash pour tiroir (PLATY20)
+ 4 push lash motorisé pour portes (PLM1A) </t>
  </si>
  <si>
    <t xml:space="preserve">2 push lash pour tiroir (PLATY20)
+ 6 push lash motorisé pour portes (PLM1A) </t>
  </si>
  <si>
    <t>3 push lash pour tiroir (PLATY20)
+ 12 push lash motorisé pour portes (PLM1A)</t>
  </si>
  <si>
    <t>3 push lash pour tiroir (PLATY20) +
10 push lash motorisé pour portes (PLM1A)</t>
  </si>
  <si>
    <t>3 push lash pour tiroir (PLATY20)
+ 10 push lash motorisé pour portes (PLM1A)</t>
  </si>
  <si>
    <t>2 push lash pour tiroir (PLATY20)
+ 8 push lash motorisé pour portes (PLM1A)</t>
  </si>
  <si>
    <t>2 push lash pour tiroir (PLATY20)
+ 6 push lash motorisé pour portes (PLM1A)</t>
  </si>
  <si>
    <t>PL1A</t>
  </si>
  <si>
    <t>PLATY20</t>
  </si>
  <si>
    <t>PLM1A &gt; 100€</t>
  </si>
  <si>
    <t>Tarif des PUSH LASH public ht</t>
  </si>
  <si>
    <t>Tarif des
PUSH LASH MOTORISÉ
public ht</t>
  </si>
  <si>
    <t>SHOGUI TERRA COTTA TUSCAN</t>
  </si>
  <si>
    <t>SHOGUI PIOMBO</t>
  </si>
  <si>
    <t>CIRRUS MARENGO</t>
  </si>
  <si>
    <t>SHOGUI ARDESIA</t>
  </si>
  <si>
    <t>SHOGUI GREEN ALGA</t>
  </si>
  <si>
    <t>SHOGUI TAUPE</t>
  </si>
  <si>
    <t>BIBLIOTHEQUEIMAGES!C16</t>
  </si>
  <si>
    <t>BIBLIOTHEQUEIMAGES!C17</t>
  </si>
  <si>
    <t>BIBLIOTHEQUEIMAGES!C18</t>
  </si>
  <si>
    <t>BIBLIOTHEQUEIMAGES!C19</t>
  </si>
  <si>
    <t>BIBLIOTHEQUEIMAGES!C20</t>
  </si>
  <si>
    <t>BIBLIOTHEQUEIMAGES!C21</t>
  </si>
  <si>
    <t>BIBLIOTHEQUEIMAGES!C22</t>
  </si>
  <si>
    <t>BIBLIOTHEQUEIMAGES!C23</t>
  </si>
  <si>
    <t>TERRA SUAVE</t>
  </si>
  <si>
    <t>V. 20250903</t>
  </si>
  <si>
    <t>CALYPSO NATURAL</t>
  </si>
  <si>
    <t>CALYPSO TOSTADO</t>
  </si>
  <si>
    <t>V. 20251015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</si>
</sst>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3" tint="0.79998168889431442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EB700B"/>
      <name val="Calibri"/>
      <family val="2"/>
      <scheme val="minor"/>
    </font>
    <font>
      <sz val="11"/>
      <color rgb="FFEB700B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5"/>
      <color rgb="FFEB700B"/>
      <name val="Calibri"/>
      <family val="2"/>
      <scheme val="minor"/>
    </font>
    <font>
      <sz val="15"/>
      <color rgb="FFEB700B"/>
      <name val="Calibri"/>
      <family val="2"/>
      <scheme val="minor"/>
    </font>
    <font>
      <sz val="9"/>
      <color rgb="FFEB700B"/>
      <name val="Calibri"/>
      <family val="2"/>
      <scheme val="minor"/>
    </font>
    <font>
      <i/>
      <sz val="9"/>
      <color rgb="FFEB700B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rgb="FFEB700B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6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0"/>
      <color rgb="FFFF0000"/>
      <name val="Calibri"/>
      <family val="2"/>
    </font>
    <font>
      <sz val="11"/>
      <color theme="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34B9B"/>
      <name val="Calibri"/>
      <family val="2"/>
      <scheme val="minor"/>
    </font>
    <font>
      <b/>
      <sz val="9"/>
      <color rgb="FF034B9B"/>
      <name val="Calibri"/>
      <family val="2"/>
      <scheme val="minor"/>
    </font>
    <font>
      <i/>
      <sz val="11"/>
      <color rgb="FF034B9B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rgb="FF034B9B"/>
      <name val="Calibri"/>
      <family val="2"/>
      <scheme val="minor"/>
    </font>
    <font>
      <b/>
      <sz val="15"/>
      <color rgb="FF034B9B"/>
      <name val="Calibri"/>
      <family val="2"/>
      <scheme val="minor"/>
    </font>
    <font>
      <b/>
      <sz val="14"/>
      <color rgb="FF034B9B"/>
      <name val="Calibri"/>
      <family val="2"/>
      <scheme val="minor"/>
    </font>
    <font>
      <b/>
      <sz val="10"/>
      <color rgb="FF034B9B"/>
      <name val="Calibri"/>
      <family val="2"/>
      <scheme val="minor"/>
    </font>
    <font>
      <sz val="10"/>
      <color rgb="FF034B9B"/>
      <name val="Calibri"/>
      <family val="2"/>
      <scheme val="minor"/>
    </font>
    <font>
      <b/>
      <sz val="13"/>
      <color rgb="FF034B9B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b/>
      <i/>
      <sz val="9"/>
      <color theme="1"/>
      <name val="Calibri"/>
      <family val="2"/>
      <scheme val="minor"/>
    </font>
    <font>
      <i/>
      <sz val="9"/>
      <color theme="3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7"/>
      <color theme="0" tint="-0.1499984740745262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rgb="FF0070C0"/>
        <bgColor indexed="64"/>
      </patternFill>
    </fill>
    <fill>
      <patternFill patternType="darkTrellis">
        <fgColor rgb="FF0070C0"/>
        <bgColor theme="3" tint="0.39994506668294322"/>
      </patternFill>
    </fill>
    <fill>
      <patternFill patternType="darkUp">
        <fgColor rgb="FFFF7C80"/>
        <bgColor rgb="FFFF0000"/>
      </patternFill>
    </fill>
    <fill>
      <patternFill patternType="darkTrellis">
        <fgColor rgb="FFFF7C80"/>
        <bgColor rgb="FFFF0000"/>
      </patternFill>
    </fill>
    <fill>
      <patternFill patternType="solid">
        <fgColor rgb="FF034B9B"/>
        <bgColor indexed="64"/>
      </patternFill>
    </fill>
    <fill>
      <patternFill patternType="gray125">
        <fgColor rgb="FFFFAFAF"/>
        <bgColor rgb="FFF7D8D7"/>
      </patternFill>
    </fill>
    <fill>
      <patternFill patternType="solid">
        <fgColor rgb="FFF7D8D7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rgb="FFFF0000"/>
      </bottom>
      <diagonal/>
    </border>
    <border>
      <left/>
      <right/>
      <top/>
      <bottom style="hair">
        <color rgb="FF0070C0"/>
      </bottom>
      <diagonal/>
    </border>
    <border>
      <left/>
      <right/>
      <top/>
      <bottom style="mediumDashed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/>
      <diagonal/>
    </border>
    <border>
      <left/>
      <right/>
      <top style="hair">
        <color rgb="FF034B9B"/>
      </top>
      <bottom style="hair">
        <color rgb="FF034B9B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/>
      <top style="hair">
        <color rgb="FF034B9B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54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6" fillId="3" borderId="0" xfId="0" applyFont="1" applyFill="1" applyAlignment="1" applyProtection="1">
      <alignment horizontal="center" vertical="center"/>
      <protection locked="0"/>
    </xf>
    <xf numFmtId="0" fontId="36" fillId="3" borderId="10" xfId="0" applyFont="1" applyFill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14" fontId="39" fillId="0" borderId="0" xfId="0" applyNumberFormat="1" applyFont="1" applyAlignment="1">
      <alignment horizontal="left" vertical="center"/>
    </xf>
    <xf numFmtId="14" fontId="36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10" xfId="0" applyFont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36" fillId="0" borderId="11" xfId="0" applyFont="1" applyBorder="1" applyAlignment="1">
      <alignment horizontal="center" vertical="center"/>
    </xf>
    <xf numFmtId="0" fontId="36" fillId="0" borderId="1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2" borderId="5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4" fontId="32" fillId="7" borderId="0" xfId="0" applyNumberFormat="1" applyFont="1" applyFill="1" applyAlignment="1">
      <alignment vertical="center"/>
    </xf>
    <xf numFmtId="0" fontId="50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3" fillId="0" borderId="0" xfId="0" applyFont="1" applyAlignment="1">
      <alignment horizontal="left"/>
    </xf>
    <xf numFmtId="0" fontId="5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6" xfId="0" applyFont="1" applyBorder="1" applyAlignment="1">
      <alignment vertical="center"/>
    </xf>
    <xf numFmtId="0" fontId="5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4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20" fontId="42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8" fontId="35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4" fontId="28" fillId="0" borderId="0" xfId="0" applyNumberFormat="1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58" fillId="3" borderId="2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14" fontId="58" fillId="0" borderId="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1" fillId="0" borderId="14" xfId="0" applyFont="1" applyBorder="1" applyAlignment="1">
      <alignment horizontal="center" vertical="center" wrapText="1"/>
    </xf>
    <xf numFmtId="9" fontId="35" fillId="0" borderId="7" xfId="0" applyNumberFormat="1" applyFont="1" applyBorder="1" applyAlignment="1" applyProtection="1">
      <alignment horizontal="right" vertical="center"/>
      <protection locked="0"/>
    </xf>
    <xf numFmtId="0" fontId="31" fillId="0" borderId="0" xfId="0" applyFont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4" fontId="33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8" fontId="7" fillId="9" borderId="14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6" fillId="0" borderId="15" xfId="0" applyFont="1" applyBorder="1" applyAlignment="1" applyProtection="1">
      <alignment horizontal="center" vertical="center"/>
      <protection locked="0"/>
    </xf>
    <xf numFmtId="9" fontId="35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top"/>
    </xf>
    <xf numFmtId="0" fontId="0" fillId="0" borderId="7" xfId="0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44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1" fillId="0" borderId="17" xfId="0" applyFont="1" applyBorder="1" applyAlignment="1">
      <alignment vertical="center" wrapText="1"/>
    </xf>
    <xf numFmtId="0" fontId="71" fillId="0" borderId="0" xfId="0" applyFont="1" applyAlignment="1">
      <alignment vertical="center" wrapText="1"/>
    </xf>
    <xf numFmtId="0" fontId="44" fillId="2" borderId="5" xfId="0" applyFont="1" applyFill="1" applyBorder="1" applyAlignment="1" applyProtection="1">
      <alignment horizontal="center" vertical="center"/>
      <protection locked="0"/>
    </xf>
    <xf numFmtId="0" fontId="67" fillId="10" borderId="0" xfId="0" applyFont="1" applyFill="1" applyAlignment="1">
      <alignment horizontal="center" vertical="center"/>
    </xf>
    <xf numFmtId="0" fontId="63" fillId="10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4" fillId="6" borderId="8" xfId="0" applyFont="1" applyFill="1" applyBorder="1" applyAlignment="1" applyProtection="1">
      <alignment horizontal="center" vertical="center"/>
      <protection locked="0"/>
    </xf>
    <xf numFmtId="0" fontId="54" fillId="6" borderId="9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51" fillId="0" borderId="12" xfId="0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" fontId="55" fillId="0" borderId="12" xfId="0" applyNumberFormat="1" applyFont="1" applyBorder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</cellXfs>
  <cellStyles count="10">
    <cellStyle name="Normal" xfId="0" builtinId="0"/>
    <cellStyle name="Normal 10" xfId="1" xr:uid="{00000000-0005-0000-0000-000002000000}"/>
    <cellStyle name="Normal 11" xfId="2" xr:uid="{00000000-0005-0000-0000-000003000000}"/>
    <cellStyle name="Normal 12" xfId="3" xr:uid="{00000000-0005-0000-0000-000004000000}"/>
    <cellStyle name="Normal 13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  <cellStyle name="Normal 9" xfId="9" xr:uid="{00000000-0005-0000-0000-00000A000000}"/>
  </cellStyles>
  <dxfs count="0"/>
  <tableStyles count="0" defaultTableStyle="TableStyleMedium9" defaultPivotStyle="PivotStyleLight16"/>
  <colors>
    <mruColors>
      <color rgb="FFF7D8D7"/>
      <color rgb="FFFFAFAF"/>
      <color rgb="FF034B9B"/>
      <color rgb="FF0776DB"/>
      <color rgb="FF1E641A"/>
      <color rgb="FF39BC32"/>
      <color rgb="FF06620F"/>
      <color rgb="FF00C017"/>
      <color rgb="FF0E2138"/>
      <color rgb="FF055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checked="Checked" firstButton="1" fmlaLink="$B$20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$B$12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.png"/><Relationship Id="rId18" Type="http://schemas.openxmlformats.org/officeDocument/2006/relationships/image" Target="../media/image34.png"/><Relationship Id="rId26" Type="http://schemas.openxmlformats.org/officeDocument/2006/relationships/image" Target="../media/image42.jpeg"/><Relationship Id="rId3" Type="http://schemas.openxmlformats.org/officeDocument/2006/relationships/image" Target="../media/image19.png"/><Relationship Id="rId21" Type="http://schemas.openxmlformats.org/officeDocument/2006/relationships/image" Target="../media/image37.jpeg"/><Relationship Id="rId34" Type="http://schemas.openxmlformats.org/officeDocument/2006/relationships/image" Target="../media/image50.jpeg"/><Relationship Id="rId7" Type="http://schemas.openxmlformats.org/officeDocument/2006/relationships/image" Target="../media/image23.png"/><Relationship Id="rId12" Type="http://schemas.openxmlformats.org/officeDocument/2006/relationships/image" Target="../media/image28.png"/><Relationship Id="rId17" Type="http://schemas.openxmlformats.org/officeDocument/2006/relationships/image" Target="../media/image33.png"/><Relationship Id="rId25" Type="http://schemas.openxmlformats.org/officeDocument/2006/relationships/image" Target="../media/image41.jpeg"/><Relationship Id="rId33" Type="http://schemas.openxmlformats.org/officeDocument/2006/relationships/image" Target="../media/image49.jpeg"/><Relationship Id="rId2" Type="http://schemas.openxmlformats.org/officeDocument/2006/relationships/image" Target="../media/image18.png"/><Relationship Id="rId16" Type="http://schemas.openxmlformats.org/officeDocument/2006/relationships/image" Target="../media/image32.png"/><Relationship Id="rId20" Type="http://schemas.openxmlformats.org/officeDocument/2006/relationships/image" Target="../media/image36.jpeg"/><Relationship Id="rId29" Type="http://schemas.openxmlformats.org/officeDocument/2006/relationships/image" Target="../media/image45.jpe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24" Type="http://schemas.openxmlformats.org/officeDocument/2006/relationships/image" Target="../media/image40.jpeg"/><Relationship Id="rId32" Type="http://schemas.openxmlformats.org/officeDocument/2006/relationships/image" Target="../media/image48.jpeg"/><Relationship Id="rId5" Type="http://schemas.openxmlformats.org/officeDocument/2006/relationships/image" Target="../media/image21.png"/><Relationship Id="rId15" Type="http://schemas.openxmlformats.org/officeDocument/2006/relationships/image" Target="../media/image31.png"/><Relationship Id="rId23" Type="http://schemas.openxmlformats.org/officeDocument/2006/relationships/image" Target="../media/image39.jpeg"/><Relationship Id="rId28" Type="http://schemas.openxmlformats.org/officeDocument/2006/relationships/image" Target="../media/image44.jpeg"/><Relationship Id="rId36" Type="http://schemas.openxmlformats.org/officeDocument/2006/relationships/image" Target="../media/image52.png"/><Relationship Id="rId10" Type="http://schemas.openxmlformats.org/officeDocument/2006/relationships/image" Target="../media/image26.png"/><Relationship Id="rId19" Type="http://schemas.openxmlformats.org/officeDocument/2006/relationships/image" Target="../media/image35.jpeg"/><Relationship Id="rId31" Type="http://schemas.openxmlformats.org/officeDocument/2006/relationships/image" Target="../media/image47.jpeg"/><Relationship Id="rId4" Type="http://schemas.openxmlformats.org/officeDocument/2006/relationships/image" Target="../media/image20.png"/><Relationship Id="rId9" Type="http://schemas.openxmlformats.org/officeDocument/2006/relationships/image" Target="../media/image25.png"/><Relationship Id="rId14" Type="http://schemas.openxmlformats.org/officeDocument/2006/relationships/image" Target="../media/image30.png"/><Relationship Id="rId22" Type="http://schemas.openxmlformats.org/officeDocument/2006/relationships/image" Target="../media/image38.jpeg"/><Relationship Id="rId27" Type="http://schemas.openxmlformats.org/officeDocument/2006/relationships/image" Target="../media/image43.jpeg"/><Relationship Id="rId30" Type="http://schemas.openxmlformats.org/officeDocument/2006/relationships/image" Target="../media/image46.jpeg"/><Relationship Id="rId35" Type="http://schemas.openxmlformats.org/officeDocument/2006/relationships/image" Target="../media/image51.jpeg"/><Relationship Id="rId8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76493</xdr:colOff>
      <xdr:row>0</xdr:row>
      <xdr:rowOff>35105</xdr:rowOff>
    </xdr:from>
    <xdr:to>
      <xdr:col>1</xdr:col>
      <xdr:colOff>1262743</xdr:colOff>
      <xdr:row>1</xdr:row>
      <xdr:rowOff>161493</xdr:rowOff>
    </xdr:to>
    <xdr:pic>
      <xdr:nvPicPr>
        <xdr:cNvPr id="6" name="Image 5" descr="Logo Valino 2016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693" y="35105"/>
          <a:ext cx="1186250" cy="3005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904875</xdr:colOff>
          <xdr:row>59</xdr:row>
          <xdr:rowOff>9525</xdr:rowOff>
        </xdr:from>
        <xdr:to>
          <xdr:col>3</xdr:col>
          <xdr:colOff>990600</xdr:colOff>
          <xdr:row>60</xdr:row>
          <xdr:rowOff>28575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1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REMISE A ZERO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123825</xdr:rowOff>
        </xdr:from>
        <xdr:to>
          <xdr:col>5</xdr:col>
          <xdr:colOff>125329</xdr:colOff>
          <xdr:row>18</xdr:row>
          <xdr:rowOff>142875</xdr:rowOff>
        </xdr:to>
        <xdr:sp macro="" textlink="">
          <xdr:nvSpPr>
            <xdr:cNvPr id="4144" name="Group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Coloris des caissons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152400</xdr:rowOff>
        </xdr:from>
        <xdr:to>
          <xdr:col>1</xdr:col>
          <xdr:colOff>1209675</xdr:colOff>
          <xdr:row>18</xdr:row>
          <xdr:rowOff>133350</xdr:rowOff>
        </xdr:to>
        <xdr:sp macro="" textlink="">
          <xdr:nvSpPr>
            <xdr:cNvPr id="4145" name="Option Button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BLANC (sans supplément de prix)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17</xdr:row>
          <xdr:rowOff>104775</xdr:rowOff>
        </xdr:from>
        <xdr:to>
          <xdr:col>2</xdr:col>
          <xdr:colOff>666750</xdr:colOff>
          <xdr:row>18</xdr:row>
          <xdr:rowOff>133350</xdr:rowOff>
        </xdr:to>
        <xdr:sp macro="" textlink="">
          <xdr:nvSpPr>
            <xdr:cNvPr id="4146" name="Option Button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CHÊNE GOLDEN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17</xdr:row>
          <xdr:rowOff>95250</xdr:rowOff>
        </xdr:from>
        <xdr:to>
          <xdr:col>3</xdr:col>
          <xdr:colOff>352425</xdr:colOff>
          <xdr:row>18</xdr:row>
          <xdr:rowOff>123825</xdr:rowOff>
        </xdr:to>
        <xdr:sp macro="" textlink="">
          <xdr:nvSpPr>
            <xdr:cNvPr id="4147" name="Option Button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CHÊNE GRIS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17</xdr:row>
          <xdr:rowOff>95250</xdr:rowOff>
        </xdr:from>
        <xdr:to>
          <xdr:col>3</xdr:col>
          <xdr:colOff>1438275</xdr:colOff>
          <xdr:row>18</xdr:row>
          <xdr:rowOff>123825</xdr:rowOff>
        </xdr:to>
        <xdr:sp macro="" textlink="">
          <xdr:nvSpPr>
            <xdr:cNvPr id="4148" name="Option Button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MERISIER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17</xdr:row>
          <xdr:rowOff>95250</xdr:rowOff>
        </xdr:from>
        <xdr:to>
          <xdr:col>4</xdr:col>
          <xdr:colOff>1466850</xdr:colOff>
          <xdr:row>18</xdr:row>
          <xdr:rowOff>123825</xdr:rowOff>
        </xdr:to>
        <xdr:sp macro="" textlink="">
          <xdr:nvSpPr>
            <xdr:cNvPr id="4149" name="Option Button 53" descr="TERRA SUAVE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TERRA SUAVE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9</xdr:row>
          <xdr:rowOff>57150</xdr:rowOff>
        </xdr:from>
        <xdr:to>
          <xdr:col>5</xdr:col>
          <xdr:colOff>125329</xdr:colOff>
          <xdr:row>11</xdr:row>
          <xdr:rowOff>0</xdr:rowOff>
        </xdr:to>
        <xdr:sp macro="" textlink="">
          <xdr:nvSpPr>
            <xdr:cNvPr id="4150" name="Group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type de meuble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133350</xdr:rowOff>
        </xdr:from>
        <xdr:to>
          <xdr:col>1</xdr:col>
          <xdr:colOff>228600</xdr:colOff>
          <xdr:row>10</xdr:row>
          <xdr:rowOff>342900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10</xdr:row>
          <xdr:rowOff>123825</xdr:rowOff>
        </xdr:from>
        <xdr:to>
          <xdr:col>1</xdr:col>
          <xdr:colOff>1076325</xdr:colOff>
          <xdr:row>10</xdr:row>
          <xdr:rowOff>333375</xdr:rowOff>
        </xdr:to>
        <xdr:sp macro="" textlink="">
          <xdr:nvSpPr>
            <xdr:cNvPr id="4153" name="Option Button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1762125</xdr:colOff>
          <xdr:row>10</xdr:row>
          <xdr:rowOff>95250</xdr:rowOff>
        </xdr:from>
        <xdr:to>
          <xdr:col>2</xdr:col>
          <xdr:colOff>209550</xdr:colOff>
          <xdr:row>10</xdr:row>
          <xdr:rowOff>314325</xdr:rowOff>
        </xdr:to>
        <xdr:sp macro="" textlink="">
          <xdr:nvSpPr>
            <xdr:cNvPr id="4154" name="Option Button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1472051</xdr:colOff>
      <xdr:row>12</xdr:row>
      <xdr:rowOff>189989</xdr:rowOff>
    </xdr:from>
    <xdr:to>
      <xdr:col>2</xdr:col>
      <xdr:colOff>685400</xdr:colOff>
      <xdr:row>17</xdr:row>
      <xdr:rowOff>97176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248" y="3283107"/>
          <a:ext cx="887744" cy="784490"/>
        </a:xfrm>
        <a:prstGeom prst="rect">
          <a:avLst/>
        </a:prstGeom>
      </xdr:spPr>
    </xdr:pic>
    <xdr:clientData/>
  </xdr:twoCellAnchor>
  <xdr:twoCellAnchor editAs="oneCell">
    <xdr:from>
      <xdr:col>2</xdr:col>
      <xdr:colOff>908742</xdr:colOff>
      <xdr:row>12</xdr:row>
      <xdr:rowOff>179764</xdr:rowOff>
    </xdr:from>
    <xdr:to>
      <xdr:col>3</xdr:col>
      <xdr:colOff>487238</xdr:colOff>
      <xdr:row>17</xdr:row>
      <xdr:rowOff>86951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334" y="3272882"/>
          <a:ext cx="901970" cy="784490"/>
        </a:xfrm>
        <a:prstGeom prst="rect">
          <a:avLst/>
        </a:prstGeom>
      </xdr:spPr>
    </xdr:pic>
    <xdr:clientData/>
  </xdr:twoCellAnchor>
  <xdr:twoCellAnchor editAs="oneCell">
    <xdr:from>
      <xdr:col>3</xdr:col>
      <xdr:colOff>736079</xdr:colOff>
      <xdr:row>12</xdr:row>
      <xdr:rowOff>180937</xdr:rowOff>
    </xdr:from>
    <xdr:to>
      <xdr:col>4</xdr:col>
      <xdr:colOff>157162</xdr:colOff>
      <xdr:row>17</xdr:row>
      <xdr:rowOff>88124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145" y="3274055"/>
          <a:ext cx="899964" cy="784490"/>
        </a:xfrm>
        <a:prstGeom prst="rect">
          <a:avLst/>
        </a:prstGeom>
      </xdr:spPr>
    </xdr:pic>
    <xdr:clientData/>
  </xdr:twoCellAnchor>
  <xdr:twoCellAnchor editAs="oneCell">
    <xdr:from>
      <xdr:col>2</xdr:col>
      <xdr:colOff>1025695</xdr:colOff>
      <xdr:row>9</xdr:row>
      <xdr:rowOff>256442</xdr:rowOff>
    </xdr:from>
    <xdr:to>
      <xdr:col>3</xdr:col>
      <xdr:colOff>558228</xdr:colOff>
      <xdr:row>10</xdr:row>
      <xdr:rowOff>9712</xdr:rowOff>
    </xdr:to>
    <xdr:pic>
      <xdr:nvPicPr>
        <xdr:cNvPr id="4110" name="Image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287" y="1284139"/>
          <a:ext cx="856007" cy="1257218"/>
        </a:xfrm>
        <a:prstGeom prst="rect">
          <a:avLst/>
        </a:prstGeom>
      </xdr:spPr>
    </xdr:pic>
    <xdr:clientData/>
  </xdr:twoCellAnchor>
  <xdr:twoCellAnchor editAs="oneCell">
    <xdr:from>
      <xdr:col>3</xdr:col>
      <xdr:colOff>701910</xdr:colOff>
      <xdr:row>9</xdr:row>
      <xdr:rowOff>212208</xdr:rowOff>
    </xdr:from>
    <xdr:to>
      <xdr:col>4</xdr:col>
      <xdr:colOff>160757</xdr:colOff>
      <xdr:row>10</xdr:row>
      <xdr:rowOff>16329</xdr:rowOff>
    </xdr:to>
    <xdr:pic>
      <xdr:nvPicPr>
        <xdr:cNvPr id="4112" name="Image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976" y="1239905"/>
          <a:ext cx="937728" cy="13080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1</xdr:row>
          <xdr:rowOff>28575</xdr:rowOff>
        </xdr:from>
        <xdr:to>
          <xdr:col>2</xdr:col>
          <xdr:colOff>1266825</xdr:colOff>
          <xdr:row>1</xdr:row>
          <xdr:rowOff>200025</xdr:rowOff>
        </xdr:to>
        <xdr:sp macro="" textlink="">
          <xdr:nvSpPr>
            <xdr:cNvPr id="4216" name="Option Button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DEVIS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1323975</xdr:colOff>
          <xdr:row>1</xdr:row>
          <xdr:rowOff>47625</xdr:rowOff>
        </xdr:from>
        <xdr:to>
          <xdr:col>3</xdr:col>
          <xdr:colOff>942975</xdr:colOff>
          <xdr:row>1</xdr:row>
          <xdr:rowOff>190500</xdr:rowOff>
        </xdr:to>
        <xdr:sp macro="" textlink="">
          <xdr:nvSpPr>
            <xdr:cNvPr id="4217" name="Option Button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241059</xdr:colOff>
          <xdr:row>21</xdr:row>
          <xdr:rowOff>95402</xdr:rowOff>
        </xdr:from>
        <xdr:to>
          <xdr:col>4</xdr:col>
          <xdr:colOff>1215331</xdr:colOff>
          <xdr:row>28</xdr:row>
          <xdr:rowOff>43354</xdr:rowOff>
        </xdr:to>
        <xdr:pic>
          <xdr:nvPicPr>
            <xdr:cNvPr id="84" name="Image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visufacade" spid="_x0000_s47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793006" y="4722547"/>
              <a:ext cx="974272" cy="7951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258804</xdr:colOff>
          <xdr:row>31</xdr:row>
          <xdr:rowOff>9176</xdr:rowOff>
        </xdr:from>
        <xdr:to>
          <xdr:col>3</xdr:col>
          <xdr:colOff>1151774</xdr:colOff>
          <xdr:row>32</xdr:row>
          <xdr:rowOff>126113</xdr:rowOff>
        </xdr:to>
        <xdr:pic>
          <xdr:nvPicPr>
            <xdr:cNvPr id="88" name="Image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poignee" spid="_x0000_s47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3552449" y="6034992"/>
              <a:ext cx="892970" cy="67841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</xdr:col>
      <xdr:colOff>313934</xdr:colOff>
      <xdr:row>9</xdr:row>
      <xdr:rowOff>178594</xdr:rowOff>
    </xdr:from>
    <xdr:to>
      <xdr:col>4</xdr:col>
      <xdr:colOff>1486402</xdr:colOff>
      <xdr:row>10</xdr:row>
      <xdr:rowOff>10887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81" y="1206291"/>
          <a:ext cx="1172468" cy="1336241"/>
        </a:xfrm>
        <a:prstGeom prst="rect">
          <a:avLst/>
        </a:prstGeom>
      </xdr:spPr>
    </xdr:pic>
    <xdr:clientData/>
  </xdr:twoCellAnchor>
  <xdr:twoCellAnchor editAs="oneCell">
    <xdr:from>
      <xdr:col>2</xdr:col>
      <xdr:colOff>46747</xdr:colOff>
      <xdr:row>9</xdr:row>
      <xdr:rowOff>293077</xdr:rowOff>
    </xdr:from>
    <xdr:to>
      <xdr:col>2</xdr:col>
      <xdr:colOff>910199</xdr:colOff>
      <xdr:row>10</xdr:row>
      <xdr:rowOff>16329</xdr:rowOff>
    </xdr:to>
    <xdr:pic>
      <xdr:nvPicPr>
        <xdr:cNvPr id="4108" name="Image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339" y="1320774"/>
          <a:ext cx="863452" cy="122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10</xdr:row>
          <xdr:rowOff>104775</xdr:rowOff>
        </xdr:from>
        <xdr:to>
          <xdr:col>2</xdr:col>
          <xdr:colOff>1228725</xdr:colOff>
          <xdr:row>10</xdr:row>
          <xdr:rowOff>314325</xdr:rowOff>
        </xdr:to>
        <xdr:sp macro="" textlink="">
          <xdr:nvSpPr>
            <xdr:cNvPr id="4151" name="Option 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46312</xdr:colOff>
      <xdr:row>9</xdr:row>
      <xdr:rowOff>203624</xdr:rowOff>
    </xdr:from>
    <xdr:to>
      <xdr:col>2</xdr:col>
      <xdr:colOff>773858</xdr:colOff>
      <xdr:row>9</xdr:row>
      <xdr:rowOff>361467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21008510">
          <a:off x="1795904" y="1231321"/>
          <a:ext cx="727546" cy="157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FR" sz="700">
              <a:latin typeface="Arial" panose="020B0604020202020204" pitchFamily="34" charset="0"/>
              <a:cs typeface="Arial" panose="020B0604020202020204" pitchFamily="34" charset="0"/>
            </a:rPr>
            <a:t>de 120 à 150cm</a:t>
          </a:r>
        </a:p>
      </xdr:txBody>
    </xdr:sp>
    <xdr:clientData/>
  </xdr:twoCellAnchor>
  <xdr:twoCellAnchor>
    <xdr:from>
      <xdr:col>2</xdr:col>
      <xdr:colOff>229651</xdr:colOff>
      <xdr:row>10</xdr:row>
      <xdr:rowOff>22621</xdr:rowOff>
    </xdr:from>
    <xdr:to>
      <xdr:col>2</xdr:col>
      <xdr:colOff>906808</xdr:colOff>
      <xdr:row>10</xdr:row>
      <xdr:rowOff>426119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979243" y="2554266"/>
          <a:ext cx="677157" cy="403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fr-FR" sz="800" b="1">
              <a:solidFill>
                <a:schemeClr val="dk1"/>
              </a:solidFill>
              <a:effectLst/>
              <a:latin typeface="Helvetica" panose="020B0604020202020204" pitchFamily="34" charset="0"/>
              <a:ea typeface="+mn-ea"/>
              <a:cs typeface="+mn-cs"/>
            </a:rPr>
            <a:t>3 VANTAUX</a:t>
          </a:r>
          <a:endParaRPr lang="fr-FR" sz="800">
            <a:effectLst/>
            <a:latin typeface="Helvetica" panose="020B0604020202020204" pitchFamily="34" charset="0"/>
          </a:endParaRP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6 portes + 2 tiroirs</a:t>
          </a: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livré</a:t>
          </a:r>
          <a:r>
            <a:rPr lang="fr-FR" sz="500" b="1" baseline="0">
              <a:latin typeface="Helvetica LT Condensed" panose="02000606040000020004" pitchFamily="2" charset="0"/>
              <a:cs typeface="Arial" panose="020B0604020202020204" pitchFamily="34" charset="0"/>
            </a:rPr>
            <a:t> en </a:t>
          </a:r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4 meubles</a:t>
          </a: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(à monter soi-même)</a:t>
          </a:r>
        </a:p>
      </xdr:txBody>
    </xdr:sp>
    <xdr:clientData/>
  </xdr:twoCellAnchor>
  <xdr:twoCellAnchor>
    <xdr:from>
      <xdr:col>2</xdr:col>
      <xdr:colOff>1232574</xdr:colOff>
      <xdr:row>10</xdr:row>
      <xdr:rowOff>18037</xdr:rowOff>
    </xdr:from>
    <xdr:to>
      <xdr:col>3</xdr:col>
      <xdr:colOff>565198</xdr:colOff>
      <xdr:row>10</xdr:row>
      <xdr:rowOff>416093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982166" y="2549682"/>
          <a:ext cx="656098" cy="398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fr-FR" sz="800" b="1">
              <a:solidFill>
                <a:schemeClr val="dk1"/>
              </a:solidFill>
              <a:effectLst/>
              <a:latin typeface="Helvetica" panose="020B0604020202020204" pitchFamily="34" charset="0"/>
              <a:ea typeface="+mn-ea"/>
              <a:cs typeface="+mn-cs"/>
            </a:rPr>
            <a:t>4 VANTAUX</a:t>
          </a:r>
          <a:endParaRPr lang="fr-FR" sz="800">
            <a:effectLst/>
            <a:latin typeface="Helvetica" panose="020B0604020202020204" pitchFamily="34" charset="0"/>
          </a:endParaRPr>
        </a:p>
        <a:p>
          <a:r>
            <a:rPr lang="fr-FR" sz="500" b="1">
              <a:latin typeface="Helvetica LT Condensed" panose="02000606040000020004" pitchFamily="2" charset="0"/>
            </a:rPr>
            <a:t>8 portes + 2 tiroirs</a:t>
          </a:r>
        </a:p>
        <a:p>
          <a:r>
            <a:rPr lang="fr-FR" sz="500" b="1">
              <a:latin typeface="Helvetica LT Condensed" panose="02000606040000020004" pitchFamily="2" charset="0"/>
            </a:rPr>
            <a:t>livré</a:t>
          </a:r>
          <a:r>
            <a:rPr lang="fr-FR" sz="500" b="1" baseline="0">
              <a:latin typeface="Helvetica LT Condensed" panose="02000606040000020004" pitchFamily="2" charset="0"/>
            </a:rPr>
            <a:t> en </a:t>
          </a:r>
          <a:r>
            <a:rPr lang="fr-FR" sz="500" b="1">
              <a:latin typeface="Helvetica LT Condensed" panose="02000606040000020004" pitchFamily="2" charset="0"/>
            </a:rPr>
            <a:t>4 meubles</a:t>
          </a:r>
        </a:p>
        <a:p>
          <a:r>
            <a:rPr lang="fr-FR" sz="500" b="1">
              <a:latin typeface="Helvetica LT Condensed" panose="02000606040000020004" pitchFamily="2" charset="0"/>
            </a:rPr>
            <a:t>(à monter soi-même)</a:t>
          </a:r>
        </a:p>
      </xdr:txBody>
    </xdr:sp>
    <xdr:clientData/>
  </xdr:twoCellAnchor>
  <xdr:twoCellAnchor>
    <xdr:from>
      <xdr:col>3</xdr:col>
      <xdr:colOff>933659</xdr:colOff>
      <xdr:row>10</xdr:row>
      <xdr:rowOff>14189</xdr:rowOff>
    </xdr:from>
    <xdr:to>
      <xdr:col>4</xdr:col>
      <xdr:colOff>239484</xdr:colOff>
      <xdr:row>10</xdr:row>
      <xdr:rowOff>410794</xdr:rowOff>
    </xdr:to>
    <xdr:sp macro="" textlink="">
      <xdr:nvSpPr>
        <xdr:cNvPr id="4097" name="ZoneTexte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4006725" y="2545834"/>
          <a:ext cx="784706" cy="396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fr-FR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VANTAUX</a:t>
          </a:r>
          <a:endParaRPr lang="fr-FR" sz="800">
            <a:effectLst/>
          </a:endParaRPr>
        </a:p>
        <a:p>
          <a:r>
            <a:rPr lang="fr-FR" sz="500" b="1">
              <a:latin typeface="Helvetica LT Condensed" panose="02000606040000020004" pitchFamily="2" charset="0"/>
            </a:rPr>
            <a:t>10 portes + 3 tiroirs</a:t>
          </a:r>
        </a:p>
        <a:p>
          <a:r>
            <a:rPr lang="fr-FR" sz="500" b="1">
              <a:latin typeface="Helvetica LT Condensed" panose="02000606040000020004" pitchFamily="2" charset="0"/>
            </a:rPr>
            <a:t>livré</a:t>
          </a:r>
          <a:r>
            <a:rPr lang="fr-FR" sz="500" b="1" baseline="0">
              <a:latin typeface="Helvetica LT Condensed" panose="02000606040000020004" pitchFamily="2" charset="0"/>
            </a:rPr>
            <a:t> en </a:t>
          </a:r>
          <a:r>
            <a:rPr lang="fr-FR" sz="500" b="1">
              <a:latin typeface="Helvetica LT Condensed" panose="02000606040000020004" pitchFamily="2" charset="0"/>
            </a:rPr>
            <a:t>6 meubles</a:t>
          </a:r>
        </a:p>
        <a:p>
          <a:r>
            <a:rPr lang="fr-FR" sz="500" b="1">
              <a:latin typeface="Helvetica LT Condensed" panose="02000606040000020004" pitchFamily="2" charset="0"/>
            </a:rPr>
            <a:t>(à monter soi-même)</a:t>
          </a:r>
        </a:p>
      </xdr:txBody>
    </xdr:sp>
    <xdr:clientData/>
  </xdr:twoCellAnchor>
  <xdr:twoCellAnchor>
    <xdr:from>
      <xdr:col>4</xdr:col>
      <xdr:colOff>679762</xdr:colOff>
      <xdr:row>9</xdr:row>
      <xdr:rowOff>1500581</xdr:rowOff>
    </xdr:from>
    <xdr:to>
      <xdr:col>4</xdr:col>
      <xdr:colOff>1360713</xdr:colOff>
      <xdr:row>10</xdr:row>
      <xdr:rowOff>426549</xdr:rowOff>
    </xdr:to>
    <xdr:sp macro="" textlink="">
      <xdr:nvSpPr>
        <xdr:cNvPr id="4098" name="ZoneTexte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5231709" y="2528278"/>
          <a:ext cx="680951" cy="429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fr-FR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VANTAUX</a:t>
          </a:r>
          <a:endParaRPr lang="fr-FR" sz="800">
            <a:effectLst/>
          </a:endParaRPr>
        </a:p>
        <a:p>
          <a:r>
            <a:rPr lang="fr-FR" sz="500" b="1">
              <a:latin typeface="Helvetica LT Condensed" panose="02000606040000020004" pitchFamily="2" charset="0"/>
            </a:rPr>
            <a:t>12 portes + 3 tiroirs</a:t>
          </a:r>
        </a:p>
        <a:p>
          <a:r>
            <a:rPr lang="fr-FR" sz="500" b="1">
              <a:latin typeface="Helvetica LT Condensed" panose="02000606040000020004" pitchFamily="2" charset="0"/>
            </a:rPr>
            <a:t>livré</a:t>
          </a:r>
          <a:r>
            <a:rPr lang="fr-FR" sz="500" b="1" baseline="0">
              <a:latin typeface="Helvetica LT Condensed" panose="02000606040000020004" pitchFamily="2" charset="0"/>
            </a:rPr>
            <a:t> en 6</a:t>
          </a:r>
          <a:r>
            <a:rPr lang="fr-FR" sz="500" b="1">
              <a:latin typeface="Helvetica LT Condensed" panose="02000606040000020004" pitchFamily="2" charset="0"/>
            </a:rPr>
            <a:t> meubles</a:t>
          </a:r>
        </a:p>
        <a:p>
          <a:r>
            <a:rPr lang="fr-FR" sz="500" b="1">
              <a:latin typeface="Helvetica LT Condensed" panose="02000606040000020004" pitchFamily="2" charset="0"/>
            </a:rPr>
            <a:t>(à monter soi-même)</a:t>
          </a:r>
        </a:p>
      </xdr:txBody>
    </xdr:sp>
    <xdr:clientData/>
  </xdr:twoCellAnchor>
  <xdr:twoCellAnchor>
    <xdr:from>
      <xdr:col>2</xdr:col>
      <xdr:colOff>1017789</xdr:colOff>
      <xdr:row>9</xdr:row>
      <xdr:rowOff>196398</xdr:rowOff>
    </xdr:from>
    <xdr:to>
      <xdr:col>3</xdr:col>
      <xdr:colOff>441423</xdr:colOff>
      <xdr:row>9</xdr:row>
      <xdr:rowOff>343087</xdr:rowOff>
    </xdr:to>
    <xdr:sp macro="" textlink="">
      <xdr:nvSpPr>
        <xdr:cNvPr id="4099" name="ZoneTexte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rot="20874577">
          <a:off x="2767381" y="1224095"/>
          <a:ext cx="747108" cy="14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FR" sz="7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140 à 200cm</a:t>
          </a:r>
          <a:endParaRPr lang="fr-FR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685166</xdr:colOff>
      <xdr:row>9</xdr:row>
      <xdr:rowOff>179468</xdr:rowOff>
    </xdr:from>
    <xdr:to>
      <xdr:col>4</xdr:col>
      <xdr:colOff>56373</xdr:colOff>
      <xdr:row>9</xdr:row>
      <xdr:rowOff>315760</xdr:rowOff>
    </xdr:to>
    <xdr:sp macro="" textlink="">
      <xdr:nvSpPr>
        <xdr:cNvPr id="4101" name="ZoneTexte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rot="20781233">
          <a:off x="3758232" y="1207165"/>
          <a:ext cx="850088" cy="136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FR" sz="700">
              <a:latin typeface="Arial" panose="020B0604020202020204" pitchFamily="34" charset="0"/>
              <a:cs typeface="Arial" panose="020B0604020202020204" pitchFamily="34" charset="0"/>
            </a:rPr>
            <a:t>de 175 à 250cm</a:t>
          </a:r>
        </a:p>
      </xdr:txBody>
    </xdr:sp>
    <xdr:clientData/>
  </xdr:twoCellAnchor>
  <xdr:twoCellAnchor>
    <xdr:from>
      <xdr:col>4</xdr:col>
      <xdr:colOff>305172</xdr:colOff>
      <xdr:row>9</xdr:row>
      <xdr:rowOff>157925</xdr:rowOff>
    </xdr:from>
    <xdr:to>
      <xdr:col>4</xdr:col>
      <xdr:colOff>1301487</xdr:colOff>
      <xdr:row>9</xdr:row>
      <xdr:rowOff>301054</xdr:rowOff>
    </xdr:to>
    <xdr:sp macro="" textlink="">
      <xdr:nvSpPr>
        <xdr:cNvPr id="4102" name="ZoneTexte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rot="20781233">
          <a:off x="4857119" y="1185622"/>
          <a:ext cx="996315" cy="143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FR" sz="700">
              <a:latin typeface="Arial" panose="020B0604020202020204" pitchFamily="34" charset="0"/>
              <a:cs typeface="Arial" panose="020B0604020202020204" pitchFamily="34" charset="0"/>
            </a:rPr>
            <a:t>de 240 à 300cm</a:t>
          </a:r>
        </a:p>
      </xdr:txBody>
    </xdr:sp>
    <xdr:clientData/>
  </xdr:twoCellAnchor>
  <xdr:twoCellAnchor editAs="oneCell">
    <xdr:from>
      <xdr:col>1</xdr:col>
      <xdr:colOff>337191</xdr:colOff>
      <xdr:row>9</xdr:row>
      <xdr:rowOff>388843</xdr:rowOff>
    </xdr:from>
    <xdr:to>
      <xdr:col>1</xdr:col>
      <xdr:colOff>647336</xdr:colOff>
      <xdr:row>10</xdr:row>
      <xdr:rowOff>3349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88" y="1416540"/>
          <a:ext cx="310145" cy="1118454"/>
        </a:xfrm>
        <a:prstGeom prst="rect">
          <a:avLst/>
        </a:prstGeom>
      </xdr:spPr>
    </xdr:pic>
    <xdr:clientData/>
  </xdr:twoCellAnchor>
  <xdr:twoCellAnchor editAs="oneCell">
    <xdr:from>
      <xdr:col>1</xdr:col>
      <xdr:colOff>1090494</xdr:colOff>
      <xdr:row>9</xdr:row>
      <xdr:rowOff>386443</xdr:rowOff>
    </xdr:from>
    <xdr:to>
      <xdr:col>1</xdr:col>
      <xdr:colOff>1576294</xdr:colOff>
      <xdr:row>10</xdr:row>
      <xdr:rowOff>948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691" y="1414140"/>
          <a:ext cx="485800" cy="1118453"/>
        </a:xfrm>
        <a:prstGeom prst="rect">
          <a:avLst/>
        </a:prstGeom>
      </xdr:spPr>
    </xdr:pic>
    <xdr:clientData/>
  </xdr:twoCellAnchor>
  <xdr:twoCellAnchor>
    <xdr:from>
      <xdr:col>1</xdr:col>
      <xdr:colOff>1055917</xdr:colOff>
      <xdr:row>10</xdr:row>
      <xdr:rowOff>40249</xdr:rowOff>
    </xdr:from>
    <xdr:to>
      <xdr:col>1</xdr:col>
      <xdr:colOff>1659368</xdr:colOff>
      <xdr:row>10</xdr:row>
      <xdr:rowOff>421106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31114" y="2571894"/>
          <a:ext cx="603451" cy="380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fr-FR" sz="800" b="1">
              <a:latin typeface="Helvetica bold"/>
              <a:cs typeface="Arial" panose="020B0604020202020204" pitchFamily="34" charset="0"/>
            </a:rPr>
            <a:t>2 VANTAUX</a:t>
          </a: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4 portes + 1 tiroir</a:t>
          </a: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livré</a:t>
          </a:r>
          <a:r>
            <a:rPr lang="fr-FR" sz="500" b="1" baseline="0">
              <a:latin typeface="Helvetica LT Condensed" panose="02000606040000020004" pitchFamily="2" charset="0"/>
              <a:cs typeface="Arial" panose="020B0604020202020204" pitchFamily="34" charset="0"/>
            </a:rPr>
            <a:t> en </a:t>
          </a:r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2 meubles</a:t>
          </a: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(à monter soi-même)</a:t>
          </a:r>
        </a:p>
      </xdr:txBody>
    </xdr:sp>
    <xdr:clientData/>
  </xdr:twoCellAnchor>
  <xdr:twoCellAnchor>
    <xdr:from>
      <xdr:col>1</xdr:col>
      <xdr:colOff>239486</xdr:colOff>
      <xdr:row>10</xdr:row>
      <xdr:rowOff>50705</xdr:rowOff>
    </xdr:from>
    <xdr:to>
      <xdr:col>1</xdr:col>
      <xdr:colOff>842937</xdr:colOff>
      <xdr:row>10</xdr:row>
      <xdr:rowOff>420820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14683" y="2582350"/>
          <a:ext cx="603451" cy="370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fr-FR" sz="800" b="1">
              <a:latin typeface="Helvetica bold"/>
              <a:cs typeface="Arial" panose="020B0604020202020204" pitchFamily="34" charset="0"/>
            </a:rPr>
            <a:t>1 VANTAIL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500" b="1">
              <a:solidFill>
                <a:schemeClr val="dk1"/>
              </a:solidFill>
              <a:effectLst/>
              <a:latin typeface="Helvetica" panose="020B0604020202020204" pitchFamily="34" charset="0"/>
              <a:ea typeface="+mn-ea"/>
              <a:cs typeface="+mn-cs"/>
            </a:rPr>
            <a:t>2 portes</a:t>
          </a:r>
          <a:r>
            <a:rPr lang="fr-FR" sz="500" b="1" baseline="0">
              <a:solidFill>
                <a:schemeClr val="dk1"/>
              </a:solidFill>
              <a:effectLst/>
              <a:latin typeface="Helvetica" panose="020B0604020202020204" pitchFamily="34" charset="0"/>
              <a:ea typeface="+mn-ea"/>
              <a:cs typeface="+mn-cs"/>
            </a:rPr>
            <a:t> + 1 tiroir</a:t>
          </a:r>
          <a:endParaRPr lang="fr-FR" sz="500">
            <a:effectLst/>
            <a:latin typeface="Helvetica" panose="020B0604020202020204" pitchFamily="34" charset="0"/>
          </a:endParaRP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livré</a:t>
          </a:r>
          <a:r>
            <a:rPr lang="fr-FR" sz="500" b="1" baseline="0">
              <a:latin typeface="Helvetica LT Condensed" panose="02000606040000020004" pitchFamily="2" charset="0"/>
              <a:cs typeface="Arial" panose="020B0604020202020204" pitchFamily="34" charset="0"/>
            </a:rPr>
            <a:t> en </a:t>
          </a:r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2 meubles</a:t>
          </a:r>
        </a:p>
        <a:p>
          <a:r>
            <a:rPr lang="fr-FR" sz="500" b="1">
              <a:latin typeface="Helvetica LT Condensed" panose="02000606040000020004" pitchFamily="2" charset="0"/>
              <a:cs typeface="Arial" panose="020B0604020202020204" pitchFamily="34" charset="0"/>
            </a:rPr>
            <a:t>(à monter soi-même)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10</xdr:row>
          <xdr:rowOff>95250</xdr:rowOff>
        </xdr:from>
        <xdr:to>
          <xdr:col>3</xdr:col>
          <xdr:colOff>923925</xdr:colOff>
          <xdr:row>10</xdr:row>
          <xdr:rowOff>314325</xdr:rowOff>
        </xdr:to>
        <xdr:sp macro="" textlink="">
          <xdr:nvSpPr>
            <xdr:cNvPr id="4420" name="Option Button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10</xdr:row>
          <xdr:rowOff>95250</xdr:rowOff>
        </xdr:from>
        <xdr:to>
          <xdr:col>4</xdr:col>
          <xdr:colOff>666750</xdr:colOff>
          <xdr:row>10</xdr:row>
          <xdr:rowOff>314325</xdr:rowOff>
        </xdr:to>
        <xdr:sp macro="" textlink="">
          <xdr:nvSpPr>
            <xdr:cNvPr id="4421" name="Option Button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957842</xdr:colOff>
      <xdr:row>9</xdr:row>
      <xdr:rowOff>241577</xdr:rowOff>
    </xdr:from>
    <xdr:to>
      <xdr:col>1</xdr:col>
      <xdr:colOff>1617574</xdr:colOff>
      <xdr:row>9</xdr:row>
      <xdr:rowOff>418513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rot="20906280">
          <a:off x="1033039" y="1269274"/>
          <a:ext cx="659732" cy="176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FR" sz="700">
              <a:latin typeface="Arial" panose="020B0604020202020204" pitchFamily="34" charset="0"/>
              <a:cs typeface="Arial" panose="020B0604020202020204" pitchFamily="34" charset="0"/>
            </a:rPr>
            <a:t>de 60 à 120cm</a:t>
          </a:r>
        </a:p>
      </xdr:txBody>
    </xdr:sp>
    <xdr:clientData/>
  </xdr:twoCellAnchor>
  <xdr:twoCellAnchor>
    <xdr:from>
      <xdr:col>1</xdr:col>
      <xdr:colOff>137563</xdr:colOff>
      <xdr:row>9</xdr:row>
      <xdr:rowOff>237976</xdr:rowOff>
    </xdr:from>
    <xdr:to>
      <xdr:col>1</xdr:col>
      <xdr:colOff>727238</xdr:colOff>
      <xdr:row>9</xdr:row>
      <xdr:rowOff>405646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rot="20881869">
          <a:off x="212760" y="1265673"/>
          <a:ext cx="589675" cy="167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fr-FR" sz="700">
              <a:latin typeface="Arial" panose="020B0604020202020204" pitchFamily="34" charset="0"/>
              <a:cs typeface="Arial" panose="020B0604020202020204" pitchFamily="34" charset="0"/>
            </a:rPr>
            <a:t>de 40 à 60cm</a:t>
          </a:r>
        </a:p>
      </xdr:txBody>
    </xdr:sp>
    <xdr:clientData/>
  </xdr:twoCellAnchor>
  <xdr:twoCellAnchor editAs="oneCell">
    <xdr:from>
      <xdr:col>4</xdr:col>
      <xdr:colOff>436147</xdr:colOff>
      <xdr:row>12</xdr:row>
      <xdr:rowOff>185488</xdr:rowOff>
    </xdr:from>
    <xdr:to>
      <xdr:col>4</xdr:col>
      <xdr:colOff>1428752</xdr:colOff>
      <xdr:row>17</xdr:row>
      <xdr:rowOff>95251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DB83798-85BC-1417-DCB0-216B4000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8094" y="3278606"/>
          <a:ext cx="992605" cy="787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149088</xdr:rowOff>
    </xdr:from>
    <xdr:to>
      <xdr:col>0</xdr:col>
      <xdr:colOff>1533525</xdr:colOff>
      <xdr:row>0</xdr:row>
      <xdr:rowOff>572542</xdr:rowOff>
    </xdr:to>
    <xdr:pic>
      <xdr:nvPicPr>
        <xdr:cNvPr id="3" name="Image 2" descr="Logo Vali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9088"/>
          <a:ext cx="1533525" cy="423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104700</xdr:colOff>
      <xdr:row>9</xdr:row>
      <xdr:rowOff>28500</xdr:rowOff>
    </xdr:from>
    <xdr:to>
      <xdr:col>2</xdr:col>
      <xdr:colOff>862050</xdr:colOff>
      <xdr:row>9</xdr:row>
      <xdr:rowOff>785850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625" y="5324400"/>
          <a:ext cx="757350" cy="7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92775</xdr:colOff>
      <xdr:row>12</xdr:row>
      <xdr:rowOff>35625</xdr:rowOff>
    </xdr:from>
    <xdr:to>
      <xdr:col>2</xdr:col>
      <xdr:colOff>850125</xdr:colOff>
      <xdr:row>12</xdr:row>
      <xdr:rowOff>792975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00" y="7788975"/>
          <a:ext cx="757350" cy="7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118950</xdr:colOff>
      <xdr:row>15</xdr:row>
      <xdr:rowOff>33225</xdr:rowOff>
    </xdr:from>
    <xdr:to>
      <xdr:col>2</xdr:col>
      <xdr:colOff>876300</xdr:colOff>
      <xdr:row>15</xdr:row>
      <xdr:rowOff>790575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875" y="9424875"/>
          <a:ext cx="757350" cy="7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19</xdr:row>
      <xdr:rowOff>19049</xdr:rowOff>
    </xdr:from>
    <xdr:to>
      <xdr:col>2</xdr:col>
      <xdr:colOff>866776</xdr:colOff>
      <xdr:row>19</xdr:row>
      <xdr:rowOff>790575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10229849"/>
          <a:ext cx="771526" cy="77152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7</xdr:row>
      <xdr:rowOff>31342</xdr:rowOff>
    </xdr:from>
    <xdr:to>
      <xdr:col>2</xdr:col>
      <xdr:colOff>840234</xdr:colOff>
      <xdr:row>7</xdr:row>
      <xdr:rowOff>785850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676651" y="3688942"/>
          <a:ext cx="754508" cy="75450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8</xdr:row>
      <xdr:rowOff>19049</xdr:rowOff>
    </xdr:from>
    <xdr:to>
      <xdr:col>2</xdr:col>
      <xdr:colOff>866776</xdr:colOff>
      <xdr:row>8</xdr:row>
      <xdr:rowOff>790575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4495799"/>
          <a:ext cx="771526" cy="771526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10</xdr:row>
      <xdr:rowOff>40867</xdr:rowOff>
    </xdr:from>
    <xdr:to>
      <xdr:col>2</xdr:col>
      <xdr:colOff>859284</xdr:colOff>
      <xdr:row>10</xdr:row>
      <xdr:rowOff>795375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695701" y="6155917"/>
          <a:ext cx="754508" cy="754508"/>
        </a:xfrm>
        <a:prstGeom prst="rect">
          <a:avLst/>
        </a:prstGeom>
      </xdr:spPr>
    </xdr:pic>
    <xdr:clientData/>
  </xdr:twoCellAnchor>
  <xdr:twoCellAnchor editAs="oneCell">
    <xdr:from>
      <xdr:col>2</xdr:col>
      <xdr:colOff>102376</xdr:colOff>
      <xdr:row>11</xdr:row>
      <xdr:rowOff>38467</xdr:rowOff>
    </xdr:from>
    <xdr:to>
      <xdr:col>2</xdr:col>
      <xdr:colOff>856884</xdr:colOff>
      <xdr:row>11</xdr:row>
      <xdr:rowOff>792975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693301" y="6972667"/>
          <a:ext cx="754508" cy="754508"/>
        </a:xfrm>
        <a:prstGeom prst="rect">
          <a:avLst/>
        </a:prstGeom>
      </xdr:spPr>
    </xdr:pic>
    <xdr:clientData/>
  </xdr:twoCellAnchor>
  <xdr:twoCellAnchor editAs="oneCell">
    <xdr:from>
      <xdr:col>2</xdr:col>
      <xdr:colOff>99976</xdr:colOff>
      <xdr:row>14</xdr:row>
      <xdr:rowOff>36067</xdr:rowOff>
    </xdr:from>
    <xdr:to>
      <xdr:col>2</xdr:col>
      <xdr:colOff>854484</xdr:colOff>
      <xdr:row>14</xdr:row>
      <xdr:rowOff>790575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690901" y="8608567"/>
          <a:ext cx="754508" cy="754508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495300</xdr:colOff>
      <xdr:row>1</xdr:row>
      <xdr:rowOff>57151</xdr:rowOff>
    </xdr:from>
    <xdr:to>
      <xdr:col>8</xdr:col>
      <xdr:colOff>992213</xdr:colOff>
      <xdr:row>1</xdr:row>
      <xdr:rowOff>762000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438151"/>
          <a:ext cx="496913" cy="704849"/>
        </a:xfrm>
        <a:prstGeom prst="rect">
          <a:avLst/>
        </a:prstGeom>
      </xdr:spPr>
    </xdr:pic>
    <xdr:clientData/>
  </xdr:twoCellAnchor>
  <xdr:twoCellAnchor editAs="oneCell">
    <xdr:from>
      <xdr:col>8</xdr:col>
      <xdr:colOff>99345</xdr:colOff>
      <xdr:row>12</xdr:row>
      <xdr:rowOff>160509</xdr:rowOff>
    </xdr:from>
    <xdr:to>
      <xdr:col>8</xdr:col>
      <xdr:colOff>1308197</xdr:colOff>
      <xdr:row>12</xdr:row>
      <xdr:rowOff>733425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8745" y="8733009"/>
          <a:ext cx="1208852" cy="572916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13</xdr:row>
      <xdr:rowOff>142875</xdr:rowOff>
    </xdr:from>
    <xdr:to>
      <xdr:col>8</xdr:col>
      <xdr:colOff>1317237</xdr:colOff>
      <xdr:row>13</xdr:row>
      <xdr:rowOff>724497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0" y="9534525"/>
          <a:ext cx="1221987" cy="581622"/>
        </a:xfrm>
        <a:prstGeom prst="rect">
          <a:avLst/>
        </a:prstGeom>
      </xdr:spPr>
    </xdr:pic>
    <xdr:clientData/>
  </xdr:twoCellAnchor>
  <xdr:twoCellAnchor editAs="oneCell">
    <xdr:from>
      <xdr:col>8</xdr:col>
      <xdr:colOff>78525</xdr:colOff>
      <xdr:row>4</xdr:row>
      <xdr:rowOff>392850</xdr:rowOff>
    </xdr:from>
    <xdr:to>
      <xdr:col>8</xdr:col>
      <xdr:colOff>1340625</xdr:colOff>
      <xdr:row>4</xdr:row>
      <xdr:rowOff>484545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7925" y="4050450"/>
          <a:ext cx="1262100" cy="91695"/>
        </a:xfrm>
        <a:prstGeom prst="rect">
          <a:avLst/>
        </a:prstGeom>
      </xdr:spPr>
    </xdr:pic>
    <xdr:clientData/>
  </xdr:twoCellAnchor>
  <xdr:twoCellAnchor editAs="oneCell">
    <xdr:from>
      <xdr:col>8</xdr:col>
      <xdr:colOff>76125</xdr:colOff>
      <xdr:row>5</xdr:row>
      <xdr:rowOff>419025</xdr:rowOff>
    </xdr:from>
    <xdr:to>
      <xdr:col>8</xdr:col>
      <xdr:colOff>1338225</xdr:colOff>
      <xdr:row>5</xdr:row>
      <xdr:rowOff>524068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525" y="4895775"/>
          <a:ext cx="1262100" cy="105043"/>
        </a:xfrm>
        <a:prstGeom prst="rect">
          <a:avLst/>
        </a:prstGeom>
      </xdr:spPr>
    </xdr:pic>
    <xdr:clientData/>
  </xdr:twoCellAnchor>
  <xdr:twoCellAnchor editAs="oneCell">
    <xdr:from>
      <xdr:col>8</xdr:col>
      <xdr:colOff>73725</xdr:colOff>
      <xdr:row>6</xdr:row>
      <xdr:rowOff>426150</xdr:rowOff>
    </xdr:from>
    <xdr:to>
      <xdr:col>8</xdr:col>
      <xdr:colOff>1335825</xdr:colOff>
      <xdr:row>6</xdr:row>
      <xdr:rowOff>522200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125" y="5722050"/>
          <a:ext cx="1262100" cy="960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22</xdr:row>
      <xdr:rowOff>28573</xdr:rowOff>
    </xdr:from>
    <xdr:to>
      <xdr:col>2</xdr:col>
      <xdr:colOff>866775</xdr:colOff>
      <xdr:row>22</xdr:row>
      <xdr:rowOff>800098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686175" y="11058523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71438</xdr:colOff>
      <xdr:row>3</xdr:row>
      <xdr:rowOff>400050</xdr:rowOff>
    </xdr:from>
    <xdr:to>
      <xdr:col>8</xdr:col>
      <xdr:colOff>1338263</xdr:colOff>
      <xdr:row>3</xdr:row>
      <xdr:rowOff>496118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7266" y="2424113"/>
          <a:ext cx="1266825" cy="96068"/>
        </a:xfrm>
        <a:prstGeom prst="rect">
          <a:avLst/>
        </a:prstGeom>
      </xdr:spPr>
    </xdr:pic>
    <xdr:clientData/>
  </xdr:twoCellAnchor>
  <xdr:oneCellAnchor>
    <xdr:from>
      <xdr:col>2</xdr:col>
      <xdr:colOff>102394</xdr:colOff>
      <xdr:row>4</xdr:row>
      <xdr:rowOff>29425</xdr:rowOff>
    </xdr:from>
    <xdr:ext cx="757350" cy="757350"/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1430" y="2914139"/>
          <a:ext cx="757350" cy="757350"/>
        </a:xfrm>
        <a:prstGeom prst="rect">
          <a:avLst/>
        </a:prstGeom>
      </xdr:spPr>
    </xdr:pic>
    <xdr:clientData/>
  </xdr:oneCellAnchor>
  <xdr:twoCellAnchor editAs="oneCell">
    <xdr:from>
      <xdr:col>2</xdr:col>
      <xdr:colOff>104775</xdr:colOff>
      <xdr:row>3</xdr:row>
      <xdr:rowOff>19050</xdr:rowOff>
    </xdr:from>
    <xdr:to>
      <xdr:col>2</xdr:col>
      <xdr:colOff>885825</xdr:colOff>
      <xdr:row>3</xdr:row>
      <xdr:rowOff>800100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40005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16</xdr:row>
      <xdr:rowOff>13608</xdr:rowOff>
    </xdr:from>
    <xdr:to>
      <xdr:col>2</xdr:col>
      <xdr:colOff>885826</xdr:colOff>
      <xdr:row>16</xdr:row>
      <xdr:rowOff>816430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6" y="13598979"/>
          <a:ext cx="800100" cy="802822"/>
        </a:xfrm>
        <a:prstGeom prst="rect">
          <a:avLst/>
        </a:prstGeom>
      </xdr:spPr>
    </xdr:pic>
    <xdr:clientData/>
  </xdr:twoCellAnchor>
  <xdr:twoCellAnchor editAs="oneCell">
    <xdr:from>
      <xdr:col>8</xdr:col>
      <xdr:colOff>218617</xdr:colOff>
      <xdr:row>7</xdr:row>
      <xdr:rowOff>59121</xdr:rowOff>
    </xdr:from>
    <xdr:to>
      <xdr:col>8</xdr:col>
      <xdr:colOff>1206501</xdr:colOff>
      <xdr:row>7</xdr:row>
      <xdr:rowOff>801414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6703" y="4545724"/>
          <a:ext cx="987884" cy="742293"/>
        </a:xfrm>
        <a:prstGeom prst="rect">
          <a:avLst/>
        </a:prstGeom>
      </xdr:spPr>
    </xdr:pic>
    <xdr:clientData/>
  </xdr:twoCellAnchor>
  <xdr:twoCellAnchor editAs="oneCell">
    <xdr:from>
      <xdr:col>8</xdr:col>
      <xdr:colOff>221240</xdr:colOff>
      <xdr:row>8</xdr:row>
      <xdr:rowOff>44871</xdr:rowOff>
    </xdr:from>
    <xdr:to>
      <xdr:col>8</xdr:col>
      <xdr:colOff>1217035</xdr:colOff>
      <xdr:row>8</xdr:row>
      <xdr:rowOff>785406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5122" y="5334047"/>
          <a:ext cx="995795" cy="740535"/>
        </a:xfrm>
        <a:prstGeom prst="rect">
          <a:avLst/>
        </a:prstGeom>
      </xdr:spPr>
    </xdr:pic>
    <xdr:clientData/>
  </xdr:twoCellAnchor>
  <xdr:twoCellAnchor editAs="oneCell">
    <xdr:from>
      <xdr:col>8</xdr:col>
      <xdr:colOff>230765</xdr:colOff>
      <xdr:row>9</xdr:row>
      <xdr:rowOff>44976</xdr:rowOff>
    </xdr:from>
    <xdr:to>
      <xdr:col>8</xdr:col>
      <xdr:colOff>1226560</xdr:colOff>
      <xdr:row>9</xdr:row>
      <xdr:rowOff>787603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647" y="6152182"/>
          <a:ext cx="995795" cy="742627"/>
        </a:xfrm>
        <a:prstGeom prst="rect">
          <a:avLst/>
        </a:prstGeom>
      </xdr:spPr>
    </xdr:pic>
    <xdr:clientData/>
  </xdr:twoCellAnchor>
  <xdr:twoCellAnchor editAs="oneCell">
    <xdr:from>
      <xdr:col>8</xdr:col>
      <xdr:colOff>207852</xdr:colOff>
      <xdr:row>10</xdr:row>
      <xdr:rowOff>64415</xdr:rowOff>
    </xdr:from>
    <xdr:to>
      <xdr:col>8</xdr:col>
      <xdr:colOff>1234540</xdr:colOff>
      <xdr:row>10</xdr:row>
      <xdr:rowOff>781230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7252" y="6998615"/>
          <a:ext cx="1026688" cy="716815"/>
        </a:xfrm>
        <a:prstGeom prst="rect">
          <a:avLst/>
        </a:prstGeom>
      </xdr:spPr>
    </xdr:pic>
    <xdr:clientData/>
  </xdr:twoCellAnchor>
  <xdr:twoCellAnchor editAs="oneCell">
    <xdr:from>
      <xdr:col>8</xdr:col>
      <xdr:colOff>193965</xdr:colOff>
      <xdr:row>11</xdr:row>
      <xdr:rowOff>56223</xdr:rowOff>
    </xdr:from>
    <xdr:to>
      <xdr:col>8</xdr:col>
      <xdr:colOff>1215738</xdr:colOff>
      <xdr:row>11</xdr:row>
      <xdr:rowOff>799670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3365" y="7809573"/>
          <a:ext cx="1021773" cy="743447"/>
        </a:xfrm>
        <a:prstGeom prst="rect">
          <a:avLst/>
        </a:prstGeom>
      </xdr:spPr>
    </xdr:pic>
    <xdr:clientData/>
  </xdr:twoCellAnchor>
  <xdr:twoCellAnchor editAs="oneCell">
    <xdr:from>
      <xdr:col>8</xdr:col>
      <xdr:colOff>518297</xdr:colOff>
      <xdr:row>15</xdr:row>
      <xdr:rowOff>27607</xdr:rowOff>
    </xdr:from>
    <xdr:to>
      <xdr:col>8</xdr:col>
      <xdr:colOff>1008256</xdr:colOff>
      <xdr:row>15</xdr:row>
      <xdr:rowOff>806172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8626" y="11039436"/>
          <a:ext cx="489959" cy="778565"/>
        </a:xfrm>
        <a:prstGeom prst="rect">
          <a:avLst/>
        </a:prstGeom>
      </xdr:spPr>
    </xdr:pic>
    <xdr:clientData/>
  </xdr:twoCellAnchor>
  <xdr:twoCellAnchor editAs="oneCell">
    <xdr:from>
      <xdr:col>8</xdr:col>
      <xdr:colOff>513810</xdr:colOff>
      <xdr:row>14</xdr:row>
      <xdr:rowOff>23398</xdr:rowOff>
    </xdr:from>
    <xdr:to>
      <xdr:col>8</xdr:col>
      <xdr:colOff>954359</xdr:colOff>
      <xdr:row>14</xdr:row>
      <xdr:rowOff>797465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4139" y="10217471"/>
          <a:ext cx="440549" cy="774067"/>
        </a:xfrm>
        <a:prstGeom prst="rect">
          <a:avLst/>
        </a:prstGeom>
      </xdr:spPr>
    </xdr:pic>
    <xdr:clientData/>
  </xdr:twoCellAnchor>
  <xdr:twoCellAnchor editAs="oneCell">
    <xdr:from>
      <xdr:col>8</xdr:col>
      <xdr:colOff>291703</xdr:colOff>
      <xdr:row>2</xdr:row>
      <xdr:rowOff>47625</xdr:rowOff>
    </xdr:from>
    <xdr:to>
      <xdr:col>8</xdr:col>
      <xdr:colOff>1112823</xdr:colOff>
      <xdr:row>2</xdr:row>
      <xdr:rowOff>832903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7531" y="1250156"/>
          <a:ext cx="821120" cy="785278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20</xdr:row>
      <xdr:rowOff>29934</xdr:rowOff>
    </xdr:from>
    <xdr:to>
      <xdr:col>2</xdr:col>
      <xdr:colOff>870857</xdr:colOff>
      <xdr:row>20</xdr:row>
      <xdr:rowOff>791933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D766A9-ADFE-1148-0545-010996613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6058" y="16902791"/>
          <a:ext cx="761999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18</xdr:row>
      <xdr:rowOff>16327</xdr:rowOff>
    </xdr:from>
    <xdr:to>
      <xdr:col>2</xdr:col>
      <xdr:colOff>876299</xdr:colOff>
      <xdr:row>18</xdr:row>
      <xdr:rowOff>810984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CEF503C-3044-6DC6-E478-F34F9793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8842" y="15245441"/>
          <a:ext cx="794657" cy="794657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114306</xdr:colOff>
      <xdr:row>17</xdr:row>
      <xdr:rowOff>16328</xdr:rowOff>
    </xdr:from>
    <xdr:to>
      <xdr:col>2</xdr:col>
      <xdr:colOff>903522</xdr:colOff>
      <xdr:row>17</xdr:row>
      <xdr:rowOff>805544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0F27AD6-2EB2-3F73-C495-B9F56990A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6" y="14423571"/>
          <a:ext cx="789216" cy="78921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6</xdr:row>
      <xdr:rowOff>19051</xdr:rowOff>
    </xdr:from>
    <xdr:to>
      <xdr:col>2</xdr:col>
      <xdr:colOff>876300</xdr:colOff>
      <xdr:row>6</xdr:row>
      <xdr:rowOff>807549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E03BAACB-CF65-D441-CAB4-D447F09B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4552951"/>
          <a:ext cx="790575" cy="788498"/>
        </a:xfrm>
        <a:prstGeom prst="rect">
          <a:avLst/>
        </a:prstGeom>
      </xdr:spPr>
    </xdr:pic>
    <xdr:clientData/>
  </xdr:twoCellAnchor>
  <xdr:twoCellAnchor editAs="oneCell">
    <xdr:from>
      <xdr:col>2</xdr:col>
      <xdr:colOff>82111</xdr:colOff>
      <xdr:row>13</xdr:row>
      <xdr:rowOff>21677</xdr:rowOff>
    </xdr:from>
    <xdr:to>
      <xdr:col>2</xdr:col>
      <xdr:colOff>867102</xdr:colOff>
      <xdr:row>13</xdr:row>
      <xdr:rowOff>806668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4D7E7058-3728-6358-A716-1AD474909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5370" y="11129798"/>
          <a:ext cx="784991" cy="784991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1</xdr:row>
      <xdr:rowOff>33618</xdr:rowOff>
    </xdr:from>
    <xdr:to>
      <xdr:col>2</xdr:col>
      <xdr:colOff>903354</xdr:colOff>
      <xdr:row>1</xdr:row>
      <xdr:rowOff>797888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1F3315D-F628-D9E2-4C81-6975FC3B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414618"/>
          <a:ext cx="768883" cy="764270"/>
        </a:xfrm>
        <a:prstGeom prst="rect">
          <a:avLst/>
        </a:prstGeom>
      </xdr:spPr>
    </xdr:pic>
    <xdr:clientData/>
  </xdr:twoCellAnchor>
  <xdr:twoCellAnchor editAs="oneCell">
    <xdr:from>
      <xdr:col>2</xdr:col>
      <xdr:colOff>93970</xdr:colOff>
      <xdr:row>2</xdr:row>
      <xdr:rowOff>49147</xdr:rowOff>
    </xdr:from>
    <xdr:to>
      <xdr:col>2</xdr:col>
      <xdr:colOff>862853</xdr:colOff>
      <xdr:row>2</xdr:row>
      <xdr:rowOff>822643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90AAC6A-A65F-9C3D-4B19-61BCE31C9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3411" y="1248176"/>
          <a:ext cx="768883" cy="773496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100853</xdr:colOff>
      <xdr:row>5</xdr:row>
      <xdr:rowOff>33618</xdr:rowOff>
    </xdr:from>
    <xdr:to>
      <xdr:col>2</xdr:col>
      <xdr:colOff>874059</xdr:colOff>
      <xdr:row>5</xdr:row>
      <xdr:rowOff>806824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F3870D3-A8D7-5D2C-C372-F76A1CA2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4" y="3742765"/>
          <a:ext cx="773206" cy="773206"/>
        </a:xfrm>
        <a:prstGeom prst="rect">
          <a:avLst/>
        </a:prstGeom>
      </xdr:spPr>
    </xdr:pic>
    <xdr:clientData/>
  </xdr:twoCellAnchor>
  <xdr:twoCellAnchor editAs="oneCell">
    <xdr:from>
      <xdr:col>2</xdr:col>
      <xdr:colOff>78442</xdr:colOff>
      <xdr:row>21</xdr:row>
      <xdr:rowOff>33618</xdr:rowOff>
    </xdr:from>
    <xdr:to>
      <xdr:col>2</xdr:col>
      <xdr:colOff>851648</xdr:colOff>
      <xdr:row>21</xdr:row>
      <xdr:rowOff>806824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7709609B-741C-5181-36E9-EE576D69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3" y="16831236"/>
          <a:ext cx="773206" cy="773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776DB"/>
  </sheetPr>
  <dimension ref="A1:J69"/>
  <sheetViews>
    <sheetView showGridLines="0" showRowColHeaders="0" tabSelected="1" showRuler="0" showWhiteSpace="0" zoomScale="190" zoomScaleNormal="190" zoomScalePageLayoutView="160" workbookViewId="0">
      <pane ySplit="2" topLeftCell="A3" activePane="bottomLeft" state="frozen"/>
      <selection pane="bottomLeft" activeCell="C6" sqref="C6:D6"/>
    </sheetView>
  </sheetViews>
  <sheetFormatPr baseColWidth="10" defaultColWidth="0" defaultRowHeight="0" customHeight="1" zeroHeight="1" x14ac:dyDescent="0.25"/>
  <cols>
    <col min="1" max="1" width="1.140625" style="1" customWidth="1"/>
    <col min="2" max="2" width="25.140625" style="1" customWidth="1"/>
    <col min="3" max="3" width="19.85546875" style="1" customWidth="1"/>
    <col min="4" max="4" width="22.140625" style="1" customWidth="1"/>
    <col min="5" max="5" width="22.85546875" style="1" customWidth="1"/>
    <col min="6" max="6" width="1.85546875" style="1" customWidth="1"/>
    <col min="7" max="8" width="11.42578125" style="1" hidden="1" customWidth="1"/>
    <col min="9" max="9" width="4.28515625" style="1" hidden="1" customWidth="1"/>
    <col min="10" max="10" width="0.7109375" style="1" hidden="1" customWidth="1"/>
    <col min="11" max="88" width="4.7109375" style="1" hidden="1" customWidth="1"/>
    <col min="89" max="16384" width="4.7109375" style="1" hidden="1"/>
  </cols>
  <sheetData>
    <row r="1" spans="2:9" ht="13.5" customHeight="1" x14ac:dyDescent="0.25">
      <c r="C1" s="133" t="s">
        <v>14</v>
      </c>
      <c r="D1" s="133"/>
      <c r="E1" s="79" t="s">
        <v>74</v>
      </c>
    </row>
    <row r="2" spans="2:9" s="67" customFormat="1" ht="17.25" customHeight="1" thickBot="1" x14ac:dyDescent="0.3">
      <c r="B2" s="96"/>
      <c r="C2" s="99"/>
      <c r="D2" s="94"/>
      <c r="E2" s="105" t="e">
        <f>E45</f>
        <v>#N/A</v>
      </c>
      <c r="F2" s="95"/>
    </row>
    <row r="3" spans="2:9" s="67" customFormat="1" ht="3" customHeight="1" thickTop="1" x14ac:dyDescent="0.25">
      <c r="B3" s="1"/>
      <c r="C3" s="1"/>
      <c r="D3" s="1"/>
      <c r="E3" s="1"/>
      <c r="F3" s="1"/>
      <c r="G3" s="1"/>
      <c r="H3" s="1"/>
    </row>
    <row r="4" spans="2:9" s="67" customFormat="1" ht="8.25" customHeight="1" x14ac:dyDescent="0.25">
      <c r="B4" s="103" t="s">
        <v>186</v>
      </c>
      <c r="C4" s="1"/>
      <c r="D4" s="1"/>
      <c r="E4" s="1"/>
      <c r="F4" s="1"/>
      <c r="G4" s="1"/>
      <c r="H4" s="1"/>
    </row>
    <row r="5" spans="2:9" ht="2.25" customHeight="1" thickBot="1" x14ac:dyDescent="0.3">
      <c r="E5" s="134" t="str">
        <f>IF(C6="RDLC_CHASSE_SUR_RHONE","1012 Avenue Frédéric Mistral",IF(C6="RDLC_LA_FOUILLOUSE", "103 RD 1082",IF(C6="RDLC_CALUIRE","96 Avenue Général Leclerc","")))</f>
        <v/>
      </c>
      <c r="F5" s="134"/>
      <c r="G5" s="134"/>
      <c r="H5" s="134"/>
      <c r="I5" s="134"/>
    </row>
    <row r="6" spans="2:9" ht="12" customHeight="1" thickBot="1" x14ac:dyDescent="0.3">
      <c r="B6" s="9" t="s">
        <v>0</v>
      </c>
      <c r="C6" s="135"/>
      <c r="D6" s="136"/>
      <c r="E6" s="37"/>
      <c r="F6" s="37"/>
      <c r="G6" s="37"/>
      <c r="H6" s="37"/>
      <c r="I6" s="37"/>
    </row>
    <row r="7" spans="2:9" ht="7.5" customHeight="1" thickBot="1" x14ac:dyDescent="0.3">
      <c r="B7" s="9"/>
      <c r="C7" s="9"/>
      <c r="D7" s="9"/>
      <c r="E7" s="30"/>
      <c r="F7" s="30"/>
      <c r="G7" s="30"/>
      <c r="H7" s="30"/>
      <c r="I7" s="30"/>
    </row>
    <row r="8" spans="2:9" ht="12" customHeight="1" thickBot="1" x14ac:dyDescent="0.3">
      <c r="B8" s="9" t="s">
        <v>1</v>
      </c>
      <c r="C8" s="135"/>
      <c r="D8" s="136"/>
      <c r="E8" s="37"/>
      <c r="F8" s="37"/>
      <c r="G8" s="37"/>
      <c r="H8" s="37"/>
      <c r="I8" s="37"/>
    </row>
    <row r="9" spans="2:9" ht="5.25" customHeight="1" x14ac:dyDescent="0.25">
      <c r="D9" s="8"/>
    </row>
    <row r="10" spans="2:9" s="66" customFormat="1" ht="118.5" customHeight="1" x14ac:dyDescent="0.25">
      <c r="B10" s="1"/>
      <c r="C10" s="1"/>
      <c r="D10" s="1"/>
      <c r="E10" s="1"/>
    </row>
    <row r="11" spans="2:9" ht="35.25" customHeight="1" x14ac:dyDescent="0.25"/>
    <row r="12" spans="2:9" ht="9" customHeight="1" x14ac:dyDescent="0.25">
      <c r="B12" s="88">
        <v>1</v>
      </c>
      <c r="E12" s="115" t="s">
        <v>109</v>
      </c>
    </row>
    <row r="13" spans="2:9" ht="15" customHeight="1" x14ac:dyDescent="0.25"/>
    <row r="14" spans="2:9" ht="15" customHeight="1" x14ac:dyDescent="0.25"/>
    <row r="15" spans="2:9" ht="9" customHeight="1" x14ac:dyDescent="0.25"/>
    <row r="16" spans="2:9" ht="15" customHeight="1" x14ac:dyDescent="0.25"/>
    <row r="17" spans="2:9" ht="15" customHeight="1" x14ac:dyDescent="0.25"/>
    <row r="18" spans="2:9" ht="15" customHeight="1" x14ac:dyDescent="0.25"/>
    <row r="19" spans="2:9" ht="15" customHeight="1" x14ac:dyDescent="0.25">
      <c r="E19" s="68" t="str">
        <f>CONCATENATE(B12,B20)</f>
        <v>11</v>
      </c>
    </row>
    <row r="20" spans="2:9" s="113" customFormat="1" ht="9" customHeight="1" x14ac:dyDescent="0.25">
      <c r="B20" s="112">
        <v>1</v>
      </c>
      <c r="D20" s="114" t="s">
        <v>44</v>
      </c>
      <c r="E20" s="113">
        <f>E19+0</f>
        <v>11</v>
      </c>
    </row>
    <row r="21" spans="2:9" ht="12.75" customHeight="1" thickBot="1" x14ac:dyDescent="0.3">
      <c r="D21" s="70" t="s">
        <v>45</v>
      </c>
      <c r="E21" s="71">
        <f>VLOOKUP(E20,'info pour calcul'!U2:V31,2,FALSE)</f>
        <v>655</v>
      </c>
    </row>
    <row r="22" spans="2:9" ht="14.1" customHeight="1" thickBot="1" x14ac:dyDescent="0.3">
      <c r="B22" s="9" t="s">
        <v>26</v>
      </c>
      <c r="C22" s="130"/>
    </row>
    <row r="23" spans="2:9" ht="5.0999999999999996" customHeight="1" thickBot="1" x14ac:dyDescent="0.3">
      <c r="B23" s="72"/>
      <c r="C23" s="72"/>
      <c r="D23" s="26"/>
      <c r="E23" s="26"/>
      <c r="F23" s="26"/>
      <c r="G23" s="26"/>
      <c r="H23" s="26"/>
      <c r="I23" s="73"/>
    </row>
    <row r="24" spans="2:9" ht="14.1" customHeight="1" thickBot="1" x14ac:dyDescent="0.3">
      <c r="B24" s="9" t="s">
        <v>110</v>
      </c>
      <c r="C24" s="65"/>
      <c r="D24" s="1" t="s">
        <v>10</v>
      </c>
      <c r="E24" s="26"/>
      <c r="F24" s="26"/>
      <c r="G24" s="26"/>
      <c r="H24" s="26"/>
      <c r="I24" s="73"/>
    </row>
    <row r="25" spans="2:9" ht="5.0999999999999996" customHeight="1" thickBot="1" x14ac:dyDescent="0.3">
      <c r="B25" s="9"/>
      <c r="C25" s="9"/>
    </row>
    <row r="26" spans="2:9" ht="14.1" customHeight="1" thickBot="1" x14ac:dyDescent="0.3">
      <c r="B26" s="9" t="s">
        <v>31</v>
      </c>
      <c r="C26" s="65"/>
      <c r="D26" s="1" t="s">
        <v>10</v>
      </c>
    </row>
    <row r="27" spans="2:9" ht="5.0999999999999996" customHeight="1" thickBot="1" x14ac:dyDescent="0.3">
      <c r="B27" s="9"/>
      <c r="C27" s="9"/>
    </row>
    <row r="28" spans="2:9" ht="14.1" customHeight="1" thickBot="1" x14ac:dyDescent="0.3">
      <c r="B28" s="9" t="s">
        <v>32</v>
      </c>
      <c r="C28" s="65"/>
      <c r="D28" s="1" t="s">
        <v>10</v>
      </c>
    </row>
    <row r="29" spans="2:9" ht="9.75" customHeight="1" x14ac:dyDescent="0.25">
      <c r="B29" s="92"/>
      <c r="C29" s="93"/>
      <c r="D29" s="93"/>
      <c r="E29" s="93"/>
    </row>
    <row r="30" spans="2:9" ht="20.25" customHeight="1" thickBot="1" x14ac:dyDescent="0.3">
      <c r="B30" s="43" t="s">
        <v>40</v>
      </c>
      <c r="D30" s="69" t="s">
        <v>52</v>
      </c>
      <c r="E30" s="74" t="s">
        <v>37</v>
      </c>
    </row>
    <row r="31" spans="2:9" ht="21.75" customHeight="1" thickBot="1" x14ac:dyDescent="0.3">
      <c r="B31" s="32" t="s">
        <v>139</v>
      </c>
      <c r="C31" s="121"/>
      <c r="D31" s="75" t="str">
        <f>IF(C31="","",VLOOKUP(C31,'info pour calcul'!R2:S16,2,FALSE))</f>
        <v/>
      </c>
      <c r="E31" s="76">
        <f>IF(C31="ouverture par PUSH LASH",VLOOKUP(E20,'info pour calcul'!U2:AA31,6,FALSE),VLOOKUP(E20,'info pour calcul'!U2:AA31,5,FALSE))</f>
        <v>3</v>
      </c>
    </row>
    <row r="32" spans="2:9" ht="44.25" customHeight="1" x14ac:dyDescent="0.25">
      <c r="C32" s="101" t="str">
        <f>IF(C31="ouverture par PUSH LASH",VLOOKUP(E20,'info pour calcul'!U2:AD31,7,FALSE),IF(C31="PUSH LASH MOTORISÉ SUR PORTES",VLOOKUP(E20,'info pour calcul'!U2:AD31,9,FALSE),""))</f>
        <v/>
      </c>
      <c r="D32" s="76"/>
      <c r="E32" s="120">
        <f>IF(C31="",0,IF(C31="ouverture par PUSH LASH",VLOOKUP(E20,'info pour calcul'!U2:AD31,8,FALSE),IF(C31="PUSH LASH MOTORISÉ SUR PORTES",VLOOKUP(E20,'info pour calcul'!U2:AD31,10,FALSE),D31*E31)))</f>
        <v>0</v>
      </c>
    </row>
    <row r="33" spans="2:9" ht="13.5" customHeight="1" thickBot="1" x14ac:dyDescent="0.3">
      <c r="C33" s="69" t="s">
        <v>51</v>
      </c>
      <c r="D33" s="76"/>
      <c r="E33" s="32"/>
      <c r="F33" s="78"/>
    </row>
    <row r="34" spans="2:9" ht="12" customHeight="1" thickBot="1" x14ac:dyDescent="0.3">
      <c r="B34" s="106" t="s">
        <v>107</v>
      </c>
      <c r="C34" s="42"/>
      <c r="D34" s="75">
        <v>12</v>
      </c>
      <c r="E34" s="77">
        <f>D34*C34</f>
        <v>0</v>
      </c>
      <c r="F34" s="78"/>
    </row>
    <row r="35" spans="2:9" ht="12" customHeight="1" thickBot="1" x14ac:dyDescent="0.3">
      <c r="B35" s="106" t="s">
        <v>108</v>
      </c>
      <c r="C35" s="42"/>
      <c r="D35" s="75">
        <v>18</v>
      </c>
      <c r="E35" s="77">
        <f>D35*C35</f>
        <v>0</v>
      </c>
      <c r="F35" s="78"/>
    </row>
    <row r="36" spans="2:9" ht="12" customHeight="1" thickBot="1" x14ac:dyDescent="0.3">
      <c r="B36" s="106" t="s">
        <v>43</v>
      </c>
      <c r="C36" s="42"/>
      <c r="D36" s="75">
        <v>372</v>
      </c>
      <c r="E36" s="77">
        <f t="shared" ref="E36:E39" si="0">D36*C36</f>
        <v>0</v>
      </c>
      <c r="F36" s="78"/>
    </row>
    <row r="37" spans="2:9" ht="12" customHeight="1" thickBot="1" x14ac:dyDescent="0.3">
      <c r="B37" s="106" t="s">
        <v>73</v>
      </c>
      <c r="C37" s="42"/>
      <c r="D37" s="75">
        <v>175</v>
      </c>
      <c r="E37" s="77">
        <f t="shared" si="0"/>
        <v>0</v>
      </c>
      <c r="F37" s="78"/>
    </row>
    <row r="38" spans="2:9" ht="12" customHeight="1" thickBot="1" x14ac:dyDescent="0.3">
      <c r="B38" s="106" t="s">
        <v>41</v>
      </c>
      <c r="C38" s="42"/>
      <c r="D38" s="75">
        <v>38</v>
      </c>
      <c r="E38" s="77">
        <f t="shared" si="0"/>
        <v>0</v>
      </c>
      <c r="F38" s="78"/>
    </row>
    <row r="39" spans="2:9" ht="12" customHeight="1" thickBot="1" x14ac:dyDescent="0.3">
      <c r="B39" s="106" t="s">
        <v>42</v>
      </c>
      <c r="C39" s="42"/>
      <c r="D39" s="75">
        <v>52</v>
      </c>
      <c r="E39" s="77">
        <f t="shared" si="0"/>
        <v>0</v>
      </c>
      <c r="F39" s="78"/>
      <c r="G39" s="79"/>
      <c r="H39" s="79"/>
    </row>
    <row r="40" spans="2:9" ht="4.5" customHeight="1" x14ac:dyDescent="0.25">
      <c r="B40" s="78"/>
      <c r="C40" s="78"/>
      <c r="D40" s="78"/>
      <c r="E40" s="78"/>
      <c r="F40" s="78"/>
      <c r="G40" s="31"/>
      <c r="H40" s="31"/>
    </row>
    <row r="41" spans="2:9" ht="4.5" customHeight="1" x14ac:dyDescent="0.25">
      <c r="B41" s="78"/>
      <c r="C41" s="78"/>
      <c r="D41" s="78"/>
      <c r="E41" s="78"/>
      <c r="F41" s="78"/>
      <c r="G41" s="31"/>
      <c r="H41" s="31"/>
    </row>
    <row r="42" spans="2:9" ht="15.75" customHeight="1" x14ac:dyDescent="0.25">
      <c r="D42" s="38" t="s">
        <v>53</v>
      </c>
      <c r="E42" s="80">
        <f>IF(OR(B46=0,B46=""),SUM(E21+E32+E35+E34+E36+E37+E38+E39),(SUM(E21+E32+E35+E34+E36+E37+E38+E39))*B46)</f>
        <v>655</v>
      </c>
    </row>
    <row r="43" spans="2:9" ht="12.75" customHeight="1" thickBot="1" x14ac:dyDescent="0.3">
      <c r="D43" s="41" t="s">
        <v>120</v>
      </c>
      <c r="E43" s="108" t="e">
        <f>IF(VLOOKUP(C22,BIBLIOTHEQUEIMAGES!A4:D23,4,FALSE)="MELA",0.1,0)</f>
        <v>#N/A</v>
      </c>
    </row>
    <row r="44" spans="2:9" ht="18" customHeight="1" thickBot="1" x14ac:dyDescent="0.3">
      <c r="B44" s="137" t="s">
        <v>111</v>
      </c>
      <c r="D44" s="41" t="s">
        <v>106</v>
      </c>
      <c r="E44" s="100">
        <v>0</v>
      </c>
    </row>
    <row r="45" spans="2:9" ht="15.75" customHeight="1" x14ac:dyDescent="0.25">
      <c r="B45" s="137"/>
      <c r="D45" s="28" t="s">
        <v>78</v>
      </c>
      <c r="E45" s="80" t="e">
        <f>E42-(E42*E43+E42*E44)</f>
        <v>#N/A</v>
      </c>
      <c r="F45" s="82"/>
    </row>
    <row r="46" spans="2:9" ht="18" customHeight="1" x14ac:dyDescent="0.25">
      <c r="B46" s="107">
        <v>1</v>
      </c>
      <c r="D46" s="38" t="s">
        <v>54</v>
      </c>
      <c r="E46" s="47" t="e">
        <f>E45*1.2</f>
        <v>#N/A</v>
      </c>
    </row>
    <row r="47" spans="2:9" ht="5.25" customHeight="1" x14ac:dyDescent="0.25">
      <c r="C47" s="81"/>
      <c r="D47" s="45"/>
      <c r="E47" s="82"/>
      <c r="G47" s="83"/>
      <c r="H47" s="83"/>
    </row>
    <row r="48" spans="2:9" s="16" customFormat="1" ht="10.5" customHeight="1" x14ac:dyDescent="0.25">
      <c r="B48" s="131" t="s">
        <v>124</v>
      </c>
      <c r="C48" s="132"/>
      <c r="D48" s="132"/>
      <c r="E48" s="132"/>
      <c r="F48" s="102"/>
      <c r="G48" s="40"/>
      <c r="H48" s="40"/>
      <c r="I48" s="40"/>
    </row>
    <row r="49" spans="2:9" ht="6" customHeight="1" x14ac:dyDescent="0.25">
      <c r="F49" s="83"/>
    </row>
    <row r="50" spans="2:9" ht="4.5" customHeight="1" x14ac:dyDescent="0.25">
      <c r="B50" s="40"/>
      <c r="C50" s="40"/>
      <c r="D50" s="40"/>
      <c r="E50" s="40"/>
      <c r="F50" s="40"/>
      <c r="G50" s="34"/>
      <c r="H50" s="34"/>
      <c r="I50" s="34"/>
    </row>
    <row r="51" spans="2:9" ht="4.5" customHeight="1" x14ac:dyDescent="0.25">
      <c r="F51" s="41"/>
      <c r="G51" s="35"/>
      <c r="H51" s="35"/>
      <c r="I51" s="35"/>
    </row>
    <row r="52" spans="2:9" ht="11.1" customHeight="1" x14ac:dyDescent="0.25">
      <c r="B52" s="32" t="s">
        <v>2</v>
      </c>
      <c r="C52" s="25"/>
      <c r="D52" s="32" t="s">
        <v>12</v>
      </c>
      <c r="E52" s="34"/>
      <c r="F52" s="41"/>
      <c r="G52" s="36"/>
      <c r="H52" s="36"/>
      <c r="I52" s="36"/>
    </row>
    <row r="53" spans="2:9" ht="11.1" customHeight="1" x14ac:dyDescent="0.25">
      <c r="B53" s="32" t="s">
        <v>3</v>
      </c>
      <c r="C53" s="20"/>
      <c r="D53" s="32"/>
      <c r="E53" s="35"/>
      <c r="F53" s="41"/>
      <c r="G53" s="33"/>
      <c r="H53" s="33"/>
      <c r="I53" s="33"/>
    </row>
    <row r="54" spans="2:9" ht="11.1" customHeight="1" x14ac:dyDescent="0.25">
      <c r="B54" s="32" t="s">
        <v>9</v>
      </c>
      <c r="C54" s="21"/>
      <c r="D54" s="32" t="s">
        <v>13</v>
      </c>
      <c r="E54" s="36"/>
      <c r="F54" s="31"/>
      <c r="G54" s="31"/>
      <c r="H54" s="31"/>
      <c r="I54" s="31"/>
    </row>
    <row r="55" spans="2:9" ht="11.1" customHeight="1" x14ac:dyDescent="0.25">
      <c r="B55" s="32" t="s">
        <v>5</v>
      </c>
      <c r="C55" s="21"/>
      <c r="D55" s="32"/>
      <c r="E55" s="33"/>
      <c r="F55" s="86"/>
      <c r="G55" s="72"/>
      <c r="H55" s="72"/>
      <c r="I55" s="87"/>
    </row>
    <row r="56" spans="2:9" ht="6" customHeight="1" x14ac:dyDescent="0.25">
      <c r="C56" s="29"/>
      <c r="E56" s="31"/>
      <c r="F56" s="85"/>
      <c r="G56" s="84"/>
      <c r="H56" s="84"/>
      <c r="I56" s="84"/>
    </row>
    <row r="57" spans="2:9" ht="12.75" customHeight="1" thickBot="1" x14ac:dyDescent="0.3">
      <c r="B57" s="104" t="s">
        <v>11</v>
      </c>
      <c r="C57" s="104" t="s">
        <v>6</v>
      </c>
      <c r="D57" s="104" t="s">
        <v>7</v>
      </c>
      <c r="E57" s="110" t="s">
        <v>8</v>
      </c>
      <c r="F57" s="84"/>
      <c r="G57" s="84"/>
      <c r="H57" s="84"/>
      <c r="I57" s="84"/>
    </row>
    <row r="58" spans="2:9" ht="24.75" customHeight="1" thickBot="1" x14ac:dyDescent="0.3">
      <c r="B58" s="22"/>
      <c r="C58" s="23"/>
      <c r="D58" s="116"/>
      <c r="E58" s="111"/>
      <c r="F58" s="39"/>
      <c r="G58" s="39"/>
      <c r="H58" s="39"/>
    </row>
    <row r="59" spans="2:9" ht="3" customHeight="1" x14ac:dyDescent="0.25">
      <c r="B59" s="27"/>
      <c r="C59" s="28"/>
      <c r="E59" s="72"/>
    </row>
    <row r="60" spans="2:9" ht="14.1" hidden="1" customHeight="1" x14ac:dyDescent="0.25"/>
    <row r="61" spans="2:9" ht="14.1" hidden="1" customHeight="1" x14ac:dyDescent="0.25"/>
    <row r="62" spans="2:9" ht="14.1" hidden="1" customHeight="1" x14ac:dyDescent="0.25"/>
    <row r="63" spans="2:9" ht="14.1" hidden="1" customHeight="1" x14ac:dyDescent="0.25"/>
    <row r="64" spans="2:9" ht="14.1" hidden="1" customHeight="1" x14ac:dyDescent="0.25"/>
    <row r="65" s="1" customFormat="1" ht="14.1" hidden="1" customHeight="1" x14ac:dyDescent="0.25"/>
    <row r="66" s="1" customFormat="1" ht="14.1" hidden="1" customHeight="1" x14ac:dyDescent="0.25"/>
    <row r="67" s="1" customFormat="1" ht="14.1" hidden="1" customHeight="1" x14ac:dyDescent="0.25"/>
    <row r="68" s="1" customFormat="1" ht="14.1" hidden="1" customHeight="1" x14ac:dyDescent="0.25"/>
    <row r="69" s="1" customFormat="1" ht="14.1" hidden="1" customHeight="1" x14ac:dyDescent="0.25"/>
  </sheetData>
  <sheetProtection algorithmName="SHA-512" hashValue="nQ0Z5BZW/paPRtxzyEX5LiRHS0N/d/4RWE72t6zAlMnP5rGyeGOgNCQcYhzuEpOgby4N0+HixPV5r8yUOUTAMw==" saltValue="EJCAeOqjmpU56TEixRxUMQ==" spinCount="100000" sheet="1" selectLockedCells="1"/>
  <protectedRanges>
    <protectedRange sqref="C58:C59" name="Plage9"/>
  </protectedRanges>
  <mergeCells count="6">
    <mergeCell ref="B48:E48"/>
    <mergeCell ref="C1:D1"/>
    <mergeCell ref="E5:I5"/>
    <mergeCell ref="C8:D8"/>
    <mergeCell ref="C6:D6"/>
    <mergeCell ref="B44:B45"/>
  </mergeCells>
  <dataValidations count="7">
    <dataValidation type="list" allowBlank="1" showInputMessage="1" showErrorMessage="1" errorTitle="VALEUR HORS LIMITES" error="VALEUR HORS LIMITES_x000a_Valeur mini =200_x000a_Valeur maxi 5000" sqref="C26" xr:uid="{00000000-0002-0000-0000-000002000000}">
      <formula1>hauteur_placard</formula1>
    </dataValidation>
    <dataValidation type="list" allowBlank="1" showInputMessage="1" showErrorMessage="1" errorTitle="VALEUR HORS LIMITES" error="VALEUR HORS LIMITES_x000a_Valeur mini =200_x000a_Valeur maxi 5000_x000a_" sqref="C28" xr:uid="{00000000-0002-0000-0000-000003000000}">
      <formula1>profondeur_placard</formula1>
    </dataValidation>
    <dataValidation type="list" allowBlank="1" showInputMessage="1" showErrorMessage="1" sqref="C22" xr:uid="{A60BABD6-7EBB-406A-AF4C-0EDF45AD984B}">
      <formula1>COLORIS_FACADES</formula1>
    </dataValidation>
    <dataValidation type="list" allowBlank="1" showInputMessage="1" showErrorMessage="1" sqref="C24" xr:uid="{9AD9724C-C109-401A-AC92-01931651FF75}">
      <formula1>IF(B12=1,largeur_1_porte,IF(B12=2,largeur_2_portes,IF(B12=3,largeur_3_portes,IF(B12=4,largeur_4_portes,IF(B12=5,largeur_5_portes,IF(B12=6,largeur_6_portes,""))))))</formula1>
    </dataValidation>
    <dataValidation type="list" allowBlank="1" showInputMessage="1" showErrorMessage="1" sqref="C31" xr:uid="{FE99F482-6520-4A15-830C-09195E2D7FF1}">
      <formula1>poignees</formula1>
    </dataValidation>
    <dataValidation type="list" allowBlank="1" showInputMessage="1" showErrorMessage="1" sqref="C39 C37 C34:C35" xr:uid="{C6283E04-B6FE-4176-A518-B195AD4A3F95}">
      <formula1>"0,1,2,3"</formula1>
    </dataValidation>
    <dataValidation type="list" allowBlank="1" showInputMessage="1" showErrorMessage="1" sqref="C36 C38" xr:uid="{F0716837-CB87-43EF-A357-08FC190D799A}">
      <formula1>"0,1,2"</formula1>
    </dataValidation>
  </dataValidations>
  <pageMargins left="0.35416666666666669" right="0.29166666666666669" top="0.40625" bottom="0.4062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Button 4">
              <controlPr defaultSize="0" print="0" autoFill="0" autoPict="0" macro="[0]!RAZ_FORM_PUBLIC">
                <anchor moveWithCells="1" sizeWithCells="1">
                  <from>
                    <xdr:col>2</xdr:col>
                    <xdr:colOff>904875</xdr:colOff>
                    <xdr:row>59</xdr:row>
                    <xdr:rowOff>9525</xdr:rowOff>
                  </from>
                  <to>
                    <xdr:col>3</xdr:col>
                    <xdr:colOff>990600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" name="Group Box 48">
              <controlPr defaultSize="0" autoFill="0" autoPict="0">
                <anchor moveWithCells="1">
                  <from>
                    <xdr:col>1</xdr:col>
                    <xdr:colOff>0</xdr:colOff>
                    <xdr:row>12</xdr:row>
                    <xdr:rowOff>123825</xdr:rowOff>
                  </from>
                  <to>
                    <xdr:col>16383</xdr:col>
                    <xdr:colOff>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6" name="Option Button 49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152400</xdr:rowOff>
                  </from>
                  <to>
                    <xdr:col>1</xdr:col>
                    <xdr:colOff>1209675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7" name="Option Button 50">
              <controlPr defaultSize="0" autoFill="0" autoLine="0" autoPict="0">
                <anchor moveWithCells="1">
                  <from>
                    <xdr:col>1</xdr:col>
                    <xdr:colOff>1409700</xdr:colOff>
                    <xdr:row>17</xdr:row>
                    <xdr:rowOff>104775</xdr:rowOff>
                  </from>
                  <to>
                    <xdr:col>2</xdr:col>
                    <xdr:colOff>666750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8" name="Option Button 51">
              <controlPr defaultSize="0" autoFill="0" autoLine="0" autoPict="0">
                <anchor moveWithCells="1">
                  <from>
                    <xdr:col>2</xdr:col>
                    <xdr:colOff>923925</xdr:colOff>
                    <xdr:row>17</xdr:row>
                    <xdr:rowOff>95250</xdr:rowOff>
                  </from>
                  <to>
                    <xdr:col>3</xdr:col>
                    <xdr:colOff>352425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9" name="Option Button 52">
              <controlPr defaultSize="0" autoFill="0" autoLine="0" autoPict="0">
                <anchor moveWithCells="1">
                  <from>
                    <xdr:col>3</xdr:col>
                    <xdr:colOff>809625</xdr:colOff>
                    <xdr:row>17</xdr:row>
                    <xdr:rowOff>95250</xdr:rowOff>
                  </from>
                  <to>
                    <xdr:col>3</xdr:col>
                    <xdr:colOff>1438275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0" name="Option Button 53">
              <controlPr defaultSize="0" autoFill="0" autoLine="0" autoPict="0" altText="TERRA SUAVE">
                <anchor moveWithCells="1">
                  <from>
                    <xdr:col>4</xdr:col>
                    <xdr:colOff>504825</xdr:colOff>
                    <xdr:row>17</xdr:row>
                    <xdr:rowOff>95250</xdr:rowOff>
                  </from>
                  <to>
                    <xdr:col>4</xdr:col>
                    <xdr:colOff>1466850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1" name="Group Box 54">
              <controlPr defaultSize="0" autoFill="0" autoPict="0">
                <anchor moveWithCells="1">
                  <from>
                    <xdr:col>0</xdr:col>
                    <xdr:colOff>66675</xdr:colOff>
                    <xdr:row>9</xdr:row>
                    <xdr:rowOff>57150</xdr:rowOff>
                  </from>
                  <to>
                    <xdr:col>16383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2" name="Option Button 56">
              <controlPr defaultSize="0" autoFill="0" autoLine="0" autoPict="0" altText="">
                <anchor moveWithCells="1">
                  <from>
                    <xdr:col>1</xdr:col>
                    <xdr:colOff>19050</xdr:colOff>
                    <xdr:row>10</xdr:row>
                    <xdr:rowOff>133350</xdr:rowOff>
                  </from>
                  <to>
                    <xdr:col>1</xdr:col>
                    <xdr:colOff>228600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3" name="Option Button 57">
              <controlPr defaultSize="0" autoFill="0" autoLine="0" autoPict="0" altText="">
                <anchor moveWithCells="1">
                  <from>
                    <xdr:col>1</xdr:col>
                    <xdr:colOff>828675</xdr:colOff>
                    <xdr:row>10</xdr:row>
                    <xdr:rowOff>123825</xdr:rowOff>
                  </from>
                  <to>
                    <xdr:col>1</xdr:col>
                    <xdr:colOff>1076325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4" name="Option Button 58">
              <controlPr defaultSize="0" autoFill="0" autoLine="0" autoPict="0" altText="">
                <anchor moveWithCells="1">
                  <from>
                    <xdr:col>1</xdr:col>
                    <xdr:colOff>1762125</xdr:colOff>
                    <xdr:row>10</xdr:row>
                    <xdr:rowOff>95250</xdr:rowOff>
                  </from>
                  <to>
                    <xdr:col>2</xdr:col>
                    <xdr:colOff>209550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5" name="Option Button 120">
              <controlPr defaultSize="0" autoFill="0" autoLine="0" autoPict="0">
                <anchor moveWithCells="1">
                  <from>
                    <xdr:col>2</xdr:col>
                    <xdr:colOff>647700</xdr:colOff>
                    <xdr:row>1</xdr:row>
                    <xdr:rowOff>28575</xdr:rowOff>
                  </from>
                  <to>
                    <xdr:col>2</xdr:col>
                    <xdr:colOff>1266825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6" name="Option Button 121">
              <controlPr defaultSize="0" autoFill="0" autoLine="0" autoPict="0">
                <anchor moveWithCells="1">
                  <from>
                    <xdr:col>2</xdr:col>
                    <xdr:colOff>1323975</xdr:colOff>
                    <xdr:row>1</xdr:row>
                    <xdr:rowOff>47625</xdr:rowOff>
                  </from>
                  <to>
                    <xdr:col>3</xdr:col>
                    <xdr:colOff>942975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7" name="Option Button 55">
              <controlPr defaultSize="0" autoFill="0" autoLine="0" autoPict="0" altText="">
                <anchor moveWithCells="1">
                  <from>
                    <xdr:col>2</xdr:col>
                    <xdr:colOff>1000125</xdr:colOff>
                    <xdr:row>10</xdr:row>
                    <xdr:rowOff>104775</xdr:rowOff>
                  </from>
                  <to>
                    <xdr:col>2</xdr:col>
                    <xdr:colOff>1228725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18" name="Option Button 324">
              <controlPr defaultSize="0" autoFill="0" autoLine="0" autoPict="0">
                <anchor moveWithCells="1">
                  <from>
                    <xdr:col>3</xdr:col>
                    <xdr:colOff>685800</xdr:colOff>
                    <xdr:row>10</xdr:row>
                    <xdr:rowOff>95250</xdr:rowOff>
                  </from>
                  <to>
                    <xdr:col>3</xdr:col>
                    <xdr:colOff>923925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19" name="Option Button 325">
              <controlPr defaultSize="0" autoFill="0" autoLine="0" autoPict="0">
                <anchor moveWithCells="1">
                  <from>
                    <xdr:col>4</xdr:col>
                    <xdr:colOff>438150</xdr:colOff>
                    <xdr:row>10</xdr:row>
                    <xdr:rowOff>95250</xdr:rowOff>
                  </from>
                  <to>
                    <xdr:col>4</xdr:col>
                    <xdr:colOff>666750</xdr:colOff>
                    <xdr:row>10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rgb="FF034B9B"/>
  </sheetPr>
  <dimension ref="A1:AD41"/>
  <sheetViews>
    <sheetView showGridLines="0" showRowColHeaders="0" showRuler="0" view="pageLayout" zoomScale="115" zoomScalePageLayoutView="115" workbookViewId="0">
      <selection activeCell="D8" sqref="D8"/>
    </sheetView>
  </sheetViews>
  <sheetFormatPr baseColWidth="10" defaultColWidth="0" defaultRowHeight="15" customHeight="1" zeroHeight="1" x14ac:dyDescent="0.25"/>
  <cols>
    <col min="1" max="1" width="22.42578125" style="1" customWidth="1"/>
    <col min="2" max="2" width="2.85546875" style="1" customWidth="1"/>
    <col min="3" max="3" width="20.5703125" style="1" customWidth="1"/>
    <col min="4" max="4" width="6.5703125" style="1" customWidth="1"/>
    <col min="5" max="5" width="5.5703125" style="1" customWidth="1"/>
    <col min="6" max="7" width="11.42578125" style="1" hidden="1" customWidth="1"/>
    <col min="8" max="9" width="14.140625" style="1" customWidth="1"/>
    <col min="10" max="10" width="1" style="1" customWidth="1"/>
    <col min="11" max="30" width="0" style="1" hidden="1" customWidth="1"/>
    <col min="31" max="16384" width="11.42578125" style="1" hidden="1"/>
  </cols>
  <sheetData>
    <row r="1" spans="1:10" ht="55.5" customHeight="1" x14ac:dyDescent="0.25">
      <c r="D1" s="140" t="s">
        <v>70</v>
      </c>
      <c r="E1" s="140"/>
      <c r="F1" s="140"/>
      <c r="G1" s="140"/>
      <c r="H1" s="140"/>
      <c r="I1" s="140"/>
    </row>
    <row r="2" spans="1:10" s="4" customFormat="1" ht="3" customHeight="1" x14ac:dyDescent="0.25"/>
    <row r="3" spans="1:10" ht="17.100000000000001" customHeight="1" x14ac:dyDescent="0.25">
      <c r="A3" s="24" t="s">
        <v>183</v>
      </c>
      <c r="D3" s="141"/>
      <c r="E3" s="142"/>
      <c r="F3" s="142"/>
      <c r="G3" s="142"/>
      <c r="H3" s="142"/>
      <c r="I3" s="142"/>
    </row>
    <row r="4" spans="1:10" s="9" customFormat="1" ht="11.25" customHeight="1" x14ac:dyDescent="0.25"/>
    <row r="5" spans="1:10" s="9" customFormat="1" ht="15" customHeight="1" x14ac:dyDescent="0.25">
      <c r="A5" s="10" t="s">
        <v>0</v>
      </c>
      <c r="C5" s="89" t="s">
        <v>112</v>
      </c>
      <c r="E5" s="143" t="s">
        <v>3</v>
      </c>
      <c r="F5" s="143"/>
      <c r="G5" s="143"/>
      <c r="H5" s="143"/>
      <c r="I5" s="89">
        <f>'DEVIS VARIO pour client'!C53</f>
        <v>0</v>
      </c>
    </row>
    <row r="6" spans="1:10" s="9" customFormat="1" ht="6.75" customHeight="1" x14ac:dyDescent="0.25">
      <c r="A6" s="10"/>
      <c r="C6" s="90"/>
      <c r="I6" s="90"/>
    </row>
    <row r="7" spans="1:10" s="9" customFormat="1" ht="15" customHeight="1" x14ac:dyDescent="0.25">
      <c r="A7" s="10" t="s">
        <v>1</v>
      </c>
      <c r="C7" s="89">
        <f>'DEVIS VARIO pour client'!C8</f>
        <v>0</v>
      </c>
      <c r="E7" s="143" t="s">
        <v>5</v>
      </c>
      <c r="F7" s="143"/>
      <c r="G7" s="143"/>
      <c r="H7" s="143"/>
      <c r="I7" s="89">
        <f>'DEVIS VARIO pour client'!C55</f>
        <v>0</v>
      </c>
    </row>
    <row r="8" spans="1:10" s="9" customFormat="1" ht="13.5" customHeight="1" x14ac:dyDescent="0.25">
      <c r="A8" s="10"/>
      <c r="C8" s="90"/>
      <c r="I8" s="90"/>
    </row>
    <row r="9" spans="1:10" s="9" customFormat="1" ht="12.75" x14ac:dyDescent="0.25">
      <c r="A9" s="10" t="s">
        <v>2</v>
      </c>
      <c r="C9" s="91">
        <f>'DEVIS VARIO pour client'!C52</f>
        <v>0</v>
      </c>
      <c r="H9" s="11" t="s">
        <v>4</v>
      </c>
      <c r="I9" s="11"/>
      <c r="J9" s="11"/>
    </row>
    <row r="10" spans="1:10" s="9" customFormat="1" ht="6.75" customHeight="1" x14ac:dyDescent="0.25">
      <c r="A10" s="10"/>
      <c r="C10" s="11"/>
    </row>
    <row r="11" spans="1:10" s="9" customFormat="1" ht="15.6" customHeight="1" x14ac:dyDescent="0.25">
      <c r="A11" s="10"/>
      <c r="C11" s="11"/>
      <c r="E11" s="144">
        <f>'DEVIS VARIO pour client'!E52</f>
        <v>0</v>
      </c>
      <c r="F11" s="144"/>
      <c r="G11" s="144"/>
      <c r="H11" s="144"/>
      <c r="I11" s="144"/>
      <c r="J11" s="144"/>
    </row>
    <row r="12" spans="1:10" s="9" customFormat="1" ht="15.6" customHeight="1" x14ac:dyDescent="0.25">
      <c r="A12" s="10"/>
      <c r="C12" s="11"/>
      <c r="E12" s="145">
        <f>'DEVIS VARIO pour client'!E54</f>
        <v>0</v>
      </c>
      <c r="F12" s="145"/>
      <c r="G12" s="145"/>
      <c r="H12" s="145"/>
      <c r="I12" s="145"/>
      <c r="J12" s="145"/>
    </row>
    <row r="13" spans="1:10" s="9" customFormat="1" ht="15.6" customHeight="1" x14ac:dyDescent="0.25">
      <c r="A13" s="10"/>
      <c r="C13" s="11"/>
      <c r="E13" s="145">
        <f>'DEVIS VARIO pour client'!E55</f>
        <v>0</v>
      </c>
      <c r="F13" s="145"/>
      <c r="G13" s="145"/>
      <c r="H13" s="145"/>
      <c r="I13" s="145"/>
      <c r="J13" s="145"/>
    </row>
    <row r="14" spans="1:10" s="13" customFormat="1" ht="15.6" customHeight="1" thickBot="1" x14ac:dyDescent="0.3">
      <c r="A14" s="12"/>
      <c r="C14" s="14"/>
      <c r="H14" s="15"/>
      <c r="I14" s="15"/>
      <c r="J14" s="15"/>
    </row>
    <row r="15" spans="1:10" ht="8.4499999999999993" customHeight="1" x14ac:dyDescent="0.25"/>
    <row r="16" spans="1:10" ht="8.4499999999999993" customHeight="1" x14ac:dyDescent="0.25">
      <c r="C16" s="5"/>
      <c r="E16" s="7"/>
      <c r="F16" s="7"/>
      <c r="G16" s="7"/>
      <c r="I16" s="19"/>
    </row>
    <row r="17" spans="1:10" ht="17.100000000000001" customHeight="1" x14ac:dyDescent="0.25">
      <c r="A17" s="109" t="s">
        <v>71</v>
      </c>
      <c r="B17" s="7"/>
      <c r="C17" s="148" t="str">
        <f>VLOOKUP('DEVIS VARIO pour client'!E20,'info pour calcul'!U2:W31,3,FALSE)</f>
        <v>VAR1</v>
      </c>
      <c r="D17" s="148"/>
      <c r="E17" s="149" t="str">
        <f>VLOOKUP('DEVIS VARIO pour client'!E20,'info pour calcul'!U2:X32,4,FALSE)</f>
        <v>2 portes - 1 tiroir</v>
      </c>
      <c r="F17" s="149"/>
      <c r="G17" s="149"/>
      <c r="H17" s="149"/>
      <c r="I17" s="52"/>
    </row>
    <row r="18" spans="1:10" ht="17.100000000000001" customHeight="1" x14ac:dyDescent="0.25">
      <c r="C18" s="51"/>
      <c r="I18" s="19"/>
      <c r="J18" s="6"/>
    </row>
    <row r="19" spans="1:10" ht="17.100000000000001" customHeight="1" x14ac:dyDescent="0.25">
      <c r="A19" s="58" t="s">
        <v>55</v>
      </c>
      <c r="B19" s="58"/>
      <c r="C19" s="59">
        <f>'DEVIS VARIO pour client'!C24</f>
        <v>0</v>
      </c>
      <c r="D19" s="60" t="s">
        <v>10</v>
      </c>
      <c r="E19" s="58"/>
      <c r="F19" s="58"/>
      <c r="G19" s="58"/>
      <c r="H19" s="58"/>
      <c r="I19" s="61"/>
      <c r="J19" s="6"/>
    </row>
    <row r="20" spans="1:10" ht="17.100000000000001" customHeight="1" x14ac:dyDescent="0.25">
      <c r="A20" s="58" t="s">
        <v>56</v>
      </c>
      <c r="B20" s="58"/>
      <c r="C20" s="59">
        <f>'DEVIS VARIO pour client'!C26</f>
        <v>0</v>
      </c>
      <c r="D20" s="60" t="s">
        <v>10</v>
      </c>
      <c r="E20" s="58"/>
      <c r="F20" s="58"/>
      <c r="G20" s="58"/>
      <c r="H20" s="58"/>
      <c r="I20" s="62"/>
    </row>
    <row r="21" spans="1:10" ht="17.100000000000001" customHeight="1" x14ac:dyDescent="0.25">
      <c r="A21" s="58" t="s">
        <v>57</v>
      </c>
      <c r="B21" s="58"/>
      <c r="C21" s="59">
        <f>'DEVIS VARIO pour client'!C28</f>
        <v>0</v>
      </c>
      <c r="D21" s="60" t="s">
        <v>10</v>
      </c>
      <c r="E21" s="58"/>
      <c r="F21" s="58"/>
      <c r="G21" s="58"/>
      <c r="H21" s="58"/>
      <c r="I21" s="61"/>
      <c r="J21" s="17"/>
    </row>
    <row r="22" spans="1:10" s="9" customFormat="1" ht="17.100000000000001" customHeight="1" x14ac:dyDescent="0.25">
      <c r="A22" s="63" t="s">
        <v>58</v>
      </c>
      <c r="B22" s="63"/>
      <c r="C22" s="147">
        <f>'DEVIS VARIO pour client'!C22</f>
        <v>0</v>
      </c>
      <c r="D22" s="147"/>
      <c r="E22" s="63"/>
      <c r="F22" s="63"/>
      <c r="G22" s="63"/>
      <c r="H22" s="63"/>
      <c r="I22" s="64"/>
    </row>
    <row r="23" spans="1:10" s="9" customFormat="1" ht="17.100000000000001" customHeight="1" x14ac:dyDescent="0.25">
      <c r="A23" s="63" t="s">
        <v>59</v>
      </c>
      <c r="B23" s="64"/>
      <c r="C23" s="147" t="str">
        <f>VLOOKUP('DEVIS VARIO pour client'!B20,'info pour calcul'!AF2:AG6,2,FALSE)</f>
        <v>BLANC</v>
      </c>
      <c r="D23" s="147"/>
      <c r="E23" s="150" t="str">
        <f>IF(OR(C23="",C23="BLANC"),"",CONCATENATE("Ref. : ",C17,"CAISCOUL"))</f>
        <v/>
      </c>
      <c r="F23" s="150"/>
      <c r="G23" s="150"/>
      <c r="H23" s="150"/>
      <c r="I23" s="64"/>
    </row>
    <row r="24" spans="1:10" s="9" customFormat="1" ht="41.25" customHeight="1" x14ac:dyDescent="0.25">
      <c r="A24" s="16" t="s">
        <v>69</v>
      </c>
      <c r="B24" s="18"/>
      <c r="C24" s="146" t="str">
        <f>IF('DEVIS VARIO pour client'!C31="","Pas de poignées",IF('DEVIS VARIO pour client'!C31="ouverture par PUSH LASH",VLOOKUP('DEVIS VARIO pour client'!E20,'info pour calcul'!U2:AC31,7,FALSE),IF('DEVIS VARIO pour client'!C31="PUSH LASH MOTORISÉ SUR PORTES",VLOOKUP('DEVIS VARIO pour client'!E20,'info pour calcul'!U2:AC31,9,FALSE),CONCATENATE('DEVIS VARIO pour client'!E31," poignées ",'DEVIS VARIO pour client'!C31))))</f>
        <v>Pas de poignées</v>
      </c>
      <c r="D24" s="146"/>
      <c r="E24" s="138"/>
      <c r="F24" s="138"/>
      <c r="G24" s="138"/>
      <c r="H24" s="138"/>
      <c r="I24" s="138"/>
    </row>
    <row r="25" spans="1:10" s="9" customFormat="1" ht="21.75" customHeight="1" x14ac:dyDescent="0.25">
      <c r="A25" s="48"/>
      <c r="B25" s="18"/>
      <c r="C25" s="49"/>
      <c r="D25" s="50"/>
      <c r="E25" s="139"/>
      <c r="F25" s="139"/>
      <c r="G25" s="139"/>
      <c r="H25" s="139"/>
      <c r="I25" s="139"/>
    </row>
    <row r="26" spans="1:10" s="7" customFormat="1" ht="11.85" customHeight="1" x14ac:dyDescent="0.25">
      <c r="A26" s="53" t="s">
        <v>40</v>
      </c>
      <c r="B26" s="46"/>
      <c r="I26" s="46"/>
    </row>
    <row r="27" spans="1:10" s="7" customFormat="1" ht="17.100000000000001" customHeight="1" x14ac:dyDescent="0.25">
      <c r="A27" s="153" t="str">
        <f>IF(OR('DEVIS VARIO pour client'!C34="",'DEVIS VARIO pour client'!C34=0),"",CONCATENATE('DEVIS VARIO pour client'!C34," TRINGLE(S) PORTE CINTRE - Ref. : VAR1TR1V"))</f>
        <v/>
      </c>
      <c r="B27" s="153"/>
      <c r="C27" s="153"/>
      <c r="D27" s="153"/>
      <c r="E27" s="54"/>
      <c r="F27" s="54"/>
      <c r="G27" s="55"/>
      <c r="H27" s="55"/>
      <c r="I27" s="56"/>
    </row>
    <row r="28" spans="1:10" s="7" customFormat="1" ht="17.100000000000001" customHeight="1" x14ac:dyDescent="0.25">
      <c r="A28" s="153" t="str">
        <f>IF(OR('DEVIS VARIO pour client'!C35="",'DEVIS VARIO pour client'!C35=0),"",CONCATENATE('DEVIS VARIO pour client'!C35," TRINGLE(S) PORTE CINTRE - Ref. : VAR1TR2V"))</f>
        <v/>
      </c>
      <c r="B28" s="153"/>
      <c r="C28" s="153"/>
      <c r="D28" s="153"/>
      <c r="E28" s="54"/>
      <c r="F28" s="54"/>
      <c r="G28" s="55"/>
      <c r="H28" s="55"/>
      <c r="I28" s="56"/>
    </row>
    <row r="29" spans="1:10" s="7" customFormat="1" ht="17.100000000000001" customHeight="1" x14ac:dyDescent="0.25">
      <c r="A29" s="153" t="str">
        <f>IF(OR('DEVIS VARIO pour client'!C36="",'DEVIS VARIO pour client'!C36=0),"",CONCATENATE('DEVIS VARIO pour client'!C36," JOUE(S) DE FINITION - Ref. : VARJ"))</f>
        <v/>
      </c>
      <c r="B29" s="153"/>
      <c r="C29" s="153"/>
      <c r="D29" s="153"/>
      <c r="E29" s="57"/>
      <c r="F29" s="57"/>
      <c r="G29" s="55"/>
      <c r="H29" s="55"/>
      <c r="I29" s="56"/>
    </row>
    <row r="30" spans="1:10" s="7" customFormat="1" ht="17.100000000000001" customHeight="1" x14ac:dyDescent="0.25">
      <c r="A30" s="153" t="str">
        <f>IF(OR('DEVIS VARIO pour client'!C37="",'DEVIS VARIO pour client'!C37=0),"",CONCATENATE('DEVIS VARIO pour client'!C37," SYSTÈME(S) DE TIROIR LED - Ref. : LED500HA"))</f>
        <v/>
      </c>
      <c r="B30" s="153"/>
      <c r="C30" s="153"/>
      <c r="D30" s="153"/>
      <c r="E30" s="57"/>
      <c r="F30" s="57"/>
      <c r="G30" s="55"/>
      <c r="H30" s="55"/>
      <c r="I30" s="56"/>
    </row>
    <row r="31" spans="1:10" s="7" customFormat="1" ht="17.100000000000001" customHeight="1" x14ac:dyDescent="0.25">
      <c r="A31" s="153" t="str">
        <f>IF(OR('DEVIS VARIO pour client'!C38="",'DEVIS VARIO pour client'!C38=0),"",CONCATENATE('DEVIS VARIO pour client'!C38," LOT(S) DE 2 ETAGERES (1 vantail) - Ref. : VAR2E1V"))</f>
        <v/>
      </c>
      <c r="B31" s="153"/>
      <c r="C31" s="153"/>
      <c r="D31" s="153"/>
      <c r="E31" s="57"/>
      <c r="F31" s="57"/>
      <c r="G31" s="55"/>
      <c r="H31" s="55"/>
      <c r="I31" s="56"/>
    </row>
    <row r="32" spans="1:10" s="7" customFormat="1" ht="17.100000000000001" customHeight="1" x14ac:dyDescent="0.25">
      <c r="A32" s="153" t="str">
        <f>IF(OR('DEVIS VARIO pour client'!C39="",'DEVIS VARIO pour client'!C39=0),"",CONCATENATE('DEVIS VARIO pour client'!C39," LOT(S) DE 2 ETAGERES (2 vantaux) - Ref. : VAR2E2V"))</f>
        <v/>
      </c>
      <c r="B32" s="153"/>
      <c r="C32" s="153"/>
      <c r="D32" s="153"/>
      <c r="E32" s="57"/>
      <c r="F32" s="57"/>
      <c r="G32" s="56"/>
      <c r="H32" s="56"/>
      <c r="I32" s="56"/>
    </row>
    <row r="33" spans="1:9" s="7" customFormat="1" ht="11.8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</row>
    <row r="34" spans="1:9" ht="11.25" customHeight="1" x14ac:dyDescent="0.25">
      <c r="H34" s="2"/>
      <c r="I34" s="3"/>
    </row>
    <row r="35" spans="1:9" ht="19.5" customHeight="1" x14ac:dyDescent="0.25">
      <c r="D35" s="152" t="s">
        <v>72</v>
      </c>
      <c r="E35" s="152"/>
      <c r="F35" s="152"/>
      <c r="G35" s="152"/>
      <c r="H35" s="152"/>
      <c r="I35" s="151" t="e">
        <f>'DEVIS VARIO pour client'!E45</f>
        <v>#N/A</v>
      </c>
    </row>
    <row r="36" spans="1:9" ht="11.25" customHeight="1" x14ac:dyDescent="0.25">
      <c r="D36" s="152"/>
      <c r="E36" s="152"/>
      <c r="F36" s="152"/>
      <c r="G36" s="152"/>
      <c r="H36" s="152"/>
      <c r="I36" s="15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</sheetData>
  <sheetProtection algorithmName="SHA-512" hashValue="5uc2D4Sp5i1UWgGrpkvZkBtwF4VmAhweLeuHMzpR/LA8uoCNTI+DAjsRImOxmtF4kYsM3KkpKL6dsDmIpsgV1Q==" saltValue="fogxi2TuJ7Fszi6nmqyepA==" spinCount="100000" sheet="1" selectLockedCells="1"/>
  <mergeCells count="22">
    <mergeCell ref="I35:I36"/>
    <mergeCell ref="D35:H36"/>
    <mergeCell ref="A29:D29"/>
    <mergeCell ref="A27:D27"/>
    <mergeCell ref="A31:D31"/>
    <mergeCell ref="A30:D30"/>
    <mergeCell ref="A32:D32"/>
    <mergeCell ref="A28:D28"/>
    <mergeCell ref="E24:I25"/>
    <mergeCell ref="D1:I1"/>
    <mergeCell ref="D3:I3"/>
    <mergeCell ref="E5:H5"/>
    <mergeCell ref="E7:H7"/>
    <mergeCell ref="E11:J11"/>
    <mergeCell ref="E12:J12"/>
    <mergeCell ref="E13:J13"/>
    <mergeCell ref="C24:D24"/>
    <mergeCell ref="C23:D23"/>
    <mergeCell ref="C22:D22"/>
    <mergeCell ref="C17:D17"/>
    <mergeCell ref="E17:H17"/>
    <mergeCell ref="E23:H23"/>
  </mergeCells>
  <dataValidations disablePrompts="1" count="2">
    <dataValidation type="whole" allowBlank="1" showInputMessage="1" showErrorMessage="1" errorTitle="VALEUR HORS LIMITES" error="VALEUR HORS LIMITES_x000a_Valeur mini =200_x000a_Valeur maxi 5000" sqref="C19" xr:uid="{00000000-0002-0000-0100-000002000000}">
      <formula1>200</formula1>
      <formula2>5000</formula2>
    </dataValidation>
    <dataValidation type="whole" allowBlank="1" showInputMessage="1" showErrorMessage="1" errorTitle="VALEUR HORS LIMITES" error="VALEUR HORS LIMITES_x000a_Valeur mini =200_x000a_Valeur maxi 5000_x000a_" sqref="C20" xr:uid="{00000000-0002-0000-0100-000003000000}">
      <formula1>200</formula1>
      <formula2>5000</formula2>
    </dataValidation>
  </dataValidations>
  <pageMargins left="0.35416666666666669" right="0.375" top="0.40625" bottom="0.4062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CCEE-27AE-4D4E-B80B-2E5C28FECA86}">
  <sheetPr codeName="Feuil4"/>
  <dimension ref="A1:I29"/>
  <sheetViews>
    <sheetView topLeftCell="A16" zoomScale="85" zoomScaleNormal="85" workbookViewId="0">
      <selection activeCell="D22" sqref="D22"/>
    </sheetView>
  </sheetViews>
  <sheetFormatPr baseColWidth="10" defaultRowHeight="15" x14ac:dyDescent="0.25"/>
  <cols>
    <col min="1" max="1" width="33.7109375" customWidth="1"/>
    <col min="2" max="2" width="30.28515625" customWidth="1"/>
    <col min="3" max="3" width="14.5703125" style="1" customWidth="1"/>
    <col min="4" max="4" width="11.42578125" style="1"/>
    <col min="7" max="7" width="23.85546875" bestFit="1" customWidth="1"/>
    <col min="8" max="8" width="30" customWidth="1"/>
    <col min="9" max="9" width="21" customWidth="1"/>
    <col min="11" max="11" width="17" customWidth="1"/>
  </cols>
  <sheetData>
    <row r="1" spans="1:9" ht="30" x14ac:dyDescent="0.25">
      <c r="A1" s="44" t="s">
        <v>15</v>
      </c>
      <c r="B1" s="44"/>
      <c r="G1" s="44" t="s">
        <v>15</v>
      </c>
      <c r="H1" s="44"/>
      <c r="I1" s="1"/>
    </row>
    <row r="2" spans="1:9" ht="65.099999999999994" customHeight="1" x14ac:dyDescent="0.25">
      <c r="A2" s="44" t="s">
        <v>184</v>
      </c>
      <c r="B2" s="1" t="s">
        <v>79</v>
      </c>
      <c r="G2" s="1" t="s">
        <v>113</v>
      </c>
      <c r="H2" s="1" t="s">
        <v>92</v>
      </c>
      <c r="I2" s="1"/>
    </row>
    <row r="3" spans="1:9" ht="69" customHeight="1" x14ac:dyDescent="0.25">
      <c r="A3" s="44" t="s">
        <v>185</v>
      </c>
      <c r="B3" s="1" t="s">
        <v>80</v>
      </c>
      <c r="G3" s="44" t="s">
        <v>141</v>
      </c>
      <c r="H3" s="1" t="s">
        <v>93</v>
      </c>
      <c r="I3" s="1"/>
    </row>
    <row r="4" spans="1:9" ht="65.099999999999994" customHeight="1" x14ac:dyDescent="0.25">
      <c r="A4" s="1" t="s">
        <v>61</v>
      </c>
      <c r="B4" s="1" t="s">
        <v>81</v>
      </c>
      <c r="D4" s="1" t="s">
        <v>121</v>
      </c>
      <c r="G4" s="1" t="s">
        <v>126</v>
      </c>
      <c r="H4" s="1" t="s">
        <v>94</v>
      </c>
      <c r="I4" s="1"/>
    </row>
    <row r="5" spans="1:9" ht="65.099999999999994" customHeight="1" x14ac:dyDescent="0.25">
      <c r="A5" s="1" t="s">
        <v>16</v>
      </c>
      <c r="B5" s="1" t="s">
        <v>82</v>
      </c>
      <c r="D5" s="1" t="s">
        <v>121</v>
      </c>
      <c r="G5" s="1" t="s">
        <v>127</v>
      </c>
      <c r="H5" s="1" t="s">
        <v>95</v>
      </c>
      <c r="I5" s="1"/>
    </row>
    <row r="6" spans="1:9" ht="65.099999999999994" customHeight="1" x14ac:dyDescent="0.25">
      <c r="A6" s="1" t="s">
        <v>170</v>
      </c>
      <c r="B6" s="1" t="s">
        <v>91</v>
      </c>
      <c r="D6" s="1" t="s">
        <v>121</v>
      </c>
      <c r="G6" s="1" t="s">
        <v>128</v>
      </c>
      <c r="H6" s="1" t="s">
        <v>96</v>
      </c>
      <c r="I6" s="1"/>
    </row>
    <row r="7" spans="1:9" ht="65.099999999999994" customHeight="1" x14ac:dyDescent="0.25">
      <c r="A7" s="1" t="s">
        <v>171</v>
      </c>
      <c r="B7" s="1" t="s">
        <v>83</v>
      </c>
      <c r="G7" s="1" t="s">
        <v>129</v>
      </c>
      <c r="H7" s="1" t="s">
        <v>97</v>
      </c>
      <c r="I7" s="1"/>
    </row>
    <row r="8" spans="1:9" ht="65.099999999999994" customHeight="1" x14ac:dyDescent="0.25">
      <c r="A8" s="1" t="s">
        <v>20</v>
      </c>
      <c r="B8" s="1" t="s">
        <v>84</v>
      </c>
      <c r="G8" s="1" t="s">
        <v>130</v>
      </c>
      <c r="H8" s="1" t="s">
        <v>98</v>
      </c>
      <c r="I8" s="1"/>
    </row>
    <row r="9" spans="1:9" ht="65.099999999999994" customHeight="1" x14ac:dyDescent="0.25">
      <c r="A9" s="1" t="s">
        <v>17</v>
      </c>
      <c r="B9" s="1" t="s">
        <v>85</v>
      </c>
      <c r="G9" s="1" t="s">
        <v>131</v>
      </c>
      <c r="H9" s="1" t="s">
        <v>99</v>
      </c>
      <c r="I9" s="1"/>
    </row>
    <row r="10" spans="1:9" ht="65.099999999999994" customHeight="1" x14ac:dyDescent="0.25">
      <c r="A10" s="1" t="s">
        <v>24</v>
      </c>
      <c r="B10" s="1" t="s">
        <v>86</v>
      </c>
      <c r="G10" s="1" t="s">
        <v>132</v>
      </c>
      <c r="H10" s="1" t="s">
        <v>100</v>
      </c>
      <c r="I10" s="1"/>
    </row>
    <row r="11" spans="1:9" ht="65.099999999999994" customHeight="1" x14ac:dyDescent="0.25">
      <c r="A11" s="1" t="s">
        <v>23</v>
      </c>
      <c r="B11" s="1" t="s">
        <v>87</v>
      </c>
      <c r="G11" s="1" t="s">
        <v>133</v>
      </c>
      <c r="H11" s="1" t="s">
        <v>101</v>
      </c>
      <c r="I11" s="1"/>
    </row>
    <row r="12" spans="1:9" ht="65.099999999999994" customHeight="1" x14ac:dyDescent="0.25">
      <c r="A12" s="1" t="s">
        <v>22</v>
      </c>
      <c r="B12" s="1" t="s">
        <v>88</v>
      </c>
      <c r="G12" s="1" t="s">
        <v>134</v>
      </c>
      <c r="H12" s="1" t="s">
        <v>102</v>
      </c>
      <c r="I12" s="1"/>
    </row>
    <row r="13" spans="1:9" ht="65.099999999999994" customHeight="1" x14ac:dyDescent="0.25">
      <c r="A13" s="1" t="s">
        <v>25</v>
      </c>
      <c r="B13" s="1" t="s">
        <v>89</v>
      </c>
      <c r="G13" s="1" t="s">
        <v>135</v>
      </c>
      <c r="H13" s="1" t="s">
        <v>103</v>
      </c>
    </row>
    <row r="14" spans="1:9" ht="65.099999999999994" customHeight="1" x14ac:dyDescent="0.25">
      <c r="A14" s="1" t="s">
        <v>172</v>
      </c>
      <c r="B14" s="1" t="s">
        <v>90</v>
      </c>
      <c r="G14" s="1" t="s">
        <v>136</v>
      </c>
      <c r="H14" s="1" t="s">
        <v>104</v>
      </c>
    </row>
    <row r="15" spans="1:9" ht="65.099999999999994" customHeight="1" x14ac:dyDescent="0.25">
      <c r="A15" s="1" t="s">
        <v>19</v>
      </c>
      <c r="B15" s="1" t="s">
        <v>114</v>
      </c>
      <c r="G15" s="1" t="s">
        <v>137</v>
      </c>
      <c r="H15" s="1" t="s">
        <v>105</v>
      </c>
    </row>
    <row r="16" spans="1:9" ht="65.099999999999994" customHeight="1" x14ac:dyDescent="0.25">
      <c r="A16" s="1" t="s">
        <v>18</v>
      </c>
      <c r="B16" s="1" t="s">
        <v>174</v>
      </c>
      <c r="G16" s="1" t="s">
        <v>138</v>
      </c>
      <c r="H16" s="1" t="s">
        <v>140</v>
      </c>
    </row>
    <row r="17" spans="1:4" ht="65.099999999999994" customHeight="1" x14ac:dyDescent="0.25">
      <c r="A17" s="1" t="s">
        <v>125</v>
      </c>
      <c r="B17" s="1" t="s">
        <v>175</v>
      </c>
    </row>
    <row r="18" spans="1:4" ht="65.099999999999994" customHeight="1" x14ac:dyDescent="0.25">
      <c r="A18" s="1" t="s">
        <v>169</v>
      </c>
      <c r="B18" s="1" t="s">
        <v>176</v>
      </c>
    </row>
    <row r="19" spans="1:4" ht="65.099999999999994" customHeight="1" x14ac:dyDescent="0.25">
      <c r="A19" s="1" t="s">
        <v>173</v>
      </c>
      <c r="B19" s="1" t="s">
        <v>177</v>
      </c>
    </row>
    <row r="20" spans="1:4" ht="65.099999999999994" customHeight="1" x14ac:dyDescent="0.25">
      <c r="A20" s="1" t="s">
        <v>21</v>
      </c>
      <c r="B20" s="1" t="s">
        <v>178</v>
      </c>
    </row>
    <row r="21" spans="1:4" ht="65.099999999999994" customHeight="1" x14ac:dyDescent="0.25">
      <c r="A21" s="1" t="s">
        <v>168</v>
      </c>
      <c r="B21" s="1" t="s">
        <v>179</v>
      </c>
    </row>
    <row r="22" spans="1:4" ht="65.099999999999994" customHeight="1" x14ac:dyDescent="0.25">
      <c r="A22" s="1" t="s">
        <v>182</v>
      </c>
      <c r="B22" s="1" t="s">
        <v>180</v>
      </c>
      <c r="D22" s="1" t="s">
        <v>121</v>
      </c>
    </row>
    <row r="23" spans="1:4" ht="65.099999999999994" customHeight="1" x14ac:dyDescent="0.25">
      <c r="A23" s="1" t="s">
        <v>115</v>
      </c>
      <c r="B23" s="1" t="s">
        <v>181</v>
      </c>
      <c r="D23" s="1" t="s">
        <v>121</v>
      </c>
    </row>
    <row r="24" spans="1:4" ht="65.099999999999994" customHeight="1" x14ac:dyDescent="0.25"/>
    <row r="25" spans="1:4" ht="65.099999999999994" customHeight="1" x14ac:dyDescent="0.25"/>
    <row r="26" spans="1:4" ht="65.099999999999994" customHeight="1" x14ac:dyDescent="0.25"/>
    <row r="27" spans="1:4" ht="65.099999999999994" customHeight="1" x14ac:dyDescent="0.25"/>
    <row r="28" spans="1:4" ht="65.099999999999994" customHeight="1" x14ac:dyDescent="0.25"/>
    <row r="29" spans="1:4" ht="65.099999999999994" customHeight="1" x14ac:dyDescent="0.25"/>
  </sheetData>
  <sortState xmlns:xlrd2="http://schemas.microsoft.com/office/spreadsheetml/2017/richdata2" ref="G2:G16">
    <sortCondition ref="G16"/>
  </sortState>
  <phoneticPr fontId="48" type="noConversion"/>
  <dataValidations disablePrompts="1" count="1">
    <dataValidation type="list" allowBlank="1" showInputMessage="1" showErrorMessage="1" sqref="K2" xr:uid="{404FDF35-84AF-493F-8772-8286D7AE7075}">
      <formula1>COLORIS_FACADES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B580-349E-4DEB-B3F3-503216D6BB61}">
  <sheetPr codeName="Feuil1"/>
  <dimension ref="B1:AG152"/>
  <sheetViews>
    <sheetView topLeftCell="T1" workbookViewId="0">
      <selection activeCell="AG8" sqref="AG8"/>
    </sheetView>
  </sheetViews>
  <sheetFormatPr baseColWidth="10" defaultRowHeight="15" x14ac:dyDescent="0.25"/>
  <cols>
    <col min="1" max="1" width="11.42578125" style="1"/>
    <col min="2" max="2" width="16.85546875" style="1" customWidth="1"/>
    <col min="3" max="3" width="3.7109375" style="1" customWidth="1"/>
    <col min="4" max="4" width="16.85546875" style="1" customWidth="1"/>
    <col min="5" max="5" width="3.7109375" style="1" customWidth="1"/>
    <col min="6" max="6" width="16.85546875" style="1" customWidth="1"/>
    <col min="7" max="7" width="3.7109375" style="1" customWidth="1"/>
    <col min="8" max="8" width="15.5703125" style="1" customWidth="1"/>
    <col min="9" max="9" width="3.7109375" style="1" customWidth="1"/>
    <col min="10" max="10" width="17" style="1" customWidth="1"/>
    <col min="11" max="11" width="3.7109375" style="1" customWidth="1"/>
    <col min="12" max="12" width="15" style="1" customWidth="1"/>
    <col min="13" max="13" width="3.7109375" style="1" customWidth="1"/>
    <col min="14" max="14" width="16.7109375" style="1" customWidth="1"/>
    <col min="15" max="15" width="3.7109375" style="1" customWidth="1"/>
    <col min="16" max="16" width="17.85546875" style="1" customWidth="1"/>
    <col min="17" max="17" width="3.7109375" style="1" customWidth="1"/>
    <col min="18" max="18" width="23.85546875" style="1" bestFit="1" customWidth="1"/>
    <col min="19" max="19" width="12.5703125" style="1" bestFit="1" customWidth="1"/>
    <col min="20" max="20" width="16.140625" style="1" customWidth="1"/>
    <col min="21" max="21" width="29.140625" style="1" bestFit="1" customWidth="1"/>
    <col min="22" max="22" width="17" style="1" bestFit="1" customWidth="1"/>
    <col min="23" max="23" width="10.140625" style="1" customWidth="1"/>
    <col min="24" max="24" width="22.7109375" style="1" bestFit="1" customWidth="1"/>
    <col min="25" max="25" width="13.42578125" style="1" customWidth="1"/>
    <col min="26" max="26" width="14.42578125" style="1" customWidth="1"/>
    <col min="27" max="27" width="39.85546875" style="1" customWidth="1"/>
    <col min="28" max="28" width="14.28515625" style="1" customWidth="1"/>
    <col min="29" max="29" width="43.42578125" style="1" customWidth="1"/>
    <col min="30" max="30" width="13.42578125" style="1" customWidth="1"/>
    <col min="31" max="32" width="11.42578125" style="1"/>
    <col min="33" max="33" width="14.5703125" style="1" bestFit="1" customWidth="1"/>
    <col min="34" max="16384" width="11.42578125" style="1"/>
  </cols>
  <sheetData>
    <row r="1" spans="2:33" ht="60" x14ac:dyDescent="0.25">
      <c r="B1" s="44" t="s">
        <v>122</v>
      </c>
      <c r="D1" s="44" t="s">
        <v>123</v>
      </c>
      <c r="F1" s="44" t="s">
        <v>27</v>
      </c>
      <c r="H1" s="44" t="s">
        <v>28</v>
      </c>
      <c r="J1" s="44" t="s">
        <v>29</v>
      </c>
      <c r="L1" s="44" t="s">
        <v>30</v>
      </c>
      <c r="N1" s="44" t="s">
        <v>33</v>
      </c>
      <c r="P1" s="44" t="s">
        <v>34</v>
      </c>
      <c r="R1" s="97" t="s">
        <v>35</v>
      </c>
      <c r="S1" s="97" t="s">
        <v>36</v>
      </c>
      <c r="U1" s="97" t="s">
        <v>38</v>
      </c>
      <c r="V1" s="97" t="s">
        <v>39</v>
      </c>
      <c r="W1" s="97" t="s">
        <v>46</v>
      </c>
      <c r="X1" s="97" t="s">
        <v>64</v>
      </c>
      <c r="Y1" s="97" t="s">
        <v>77</v>
      </c>
      <c r="Z1" s="97" t="s">
        <v>75</v>
      </c>
      <c r="AA1" s="123" t="s">
        <v>76</v>
      </c>
      <c r="AB1" s="123" t="s">
        <v>166</v>
      </c>
      <c r="AC1" s="97" t="s">
        <v>76</v>
      </c>
      <c r="AD1" s="97" t="s">
        <v>167</v>
      </c>
    </row>
    <row r="2" spans="2:33" ht="30" x14ac:dyDescent="0.25">
      <c r="B2" s="1">
        <v>400</v>
      </c>
      <c r="D2" s="1">
        <v>600</v>
      </c>
      <c r="F2" s="1">
        <v>1200</v>
      </c>
      <c r="H2" s="1">
        <v>1400</v>
      </c>
      <c r="J2" s="1">
        <v>1750</v>
      </c>
      <c r="L2" s="1">
        <v>2400</v>
      </c>
      <c r="N2" s="1">
        <v>2200</v>
      </c>
      <c r="P2" s="1">
        <v>540</v>
      </c>
      <c r="R2" s="98" t="s">
        <v>113</v>
      </c>
      <c r="S2" s="97">
        <v>78</v>
      </c>
      <c r="U2" s="97">
        <v>11</v>
      </c>
      <c r="V2" s="97">
        <v>655</v>
      </c>
      <c r="W2" s="97" t="s">
        <v>116</v>
      </c>
      <c r="X2" s="97" t="s">
        <v>118</v>
      </c>
      <c r="Y2" s="97">
        <v>3</v>
      </c>
      <c r="Z2" s="97">
        <v>3</v>
      </c>
      <c r="AA2" s="124" t="s">
        <v>142</v>
      </c>
      <c r="AB2" s="124">
        <f>AB37+(2*AB36)</f>
        <v>117</v>
      </c>
      <c r="AC2" s="124" t="s">
        <v>154</v>
      </c>
      <c r="AD2" s="124">
        <f>AB37+(2*AD36)</f>
        <v>278</v>
      </c>
      <c r="AF2" s="98">
        <v>1</v>
      </c>
      <c r="AG2" s="98" t="s">
        <v>60</v>
      </c>
    </row>
    <row r="3" spans="2:33" ht="30" x14ac:dyDescent="0.25">
      <c r="B3" s="1">
        <v>405</v>
      </c>
      <c r="D3" s="1">
        <v>605</v>
      </c>
      <c r="F3" s="1">
        <v>1205</v>
      </c>
      <c r="H3" s="1">
        <v>1405</v>
      </c>
      <c r="J3" s="1">
        <v>1755</v>
      </c>
      <c r="L3" s="1">
        <v>2405</v>
      </c>
      <c r="N3" s="1">
        <v>2205</v>
      </c>
      <c r="P3" s="1">
        <v>545</v>
      </c>
      <c r="R3" s="97" t="s">
        <v>141</v>
      </c>
      <c r="S3" s="122">
        <v>100</v>
      </c>
      <c r="U3" s="97">
        <v>12</v>
      </c>
      <c r="V3" s="97">
        <v>785</v>
      </c>
      <c r="W3" s="97" t="s">
        <v>116</v>
      </c>
      <c r="X3" s="97" t="s">
        <v>118</v>
      </c>
      <c r="Y3" s="97">
        <v>3</v>
      </c>
      <c r="Z3" s="97">
        <v>3</v>
      </c>
      <c r="AA3" s="124" t="s">
        <v>142</v>
      </c>
      <c r="AB3" s="124">
        <f>AB37+(2*AB36)</f>
        <v>117</v>
      </c>
      <c r="AC3" s="124" t="s">
        <v>155</v>
      </c>
      <c r="AD3" s="124">
        <f>AB37+(2*AD36)</f>
        <v>278</v>
      </c>
      <c r="AF3" s="98">
        <v>2</v>
      </c>
      <c r="AG3" s="98" t="s">
        <v>61</v>
      </c>
    </row>
    <row r="4" spans="2:33" ht="30" x14ac:dyDescent="0.25">
      <c r="B4" s="1">
        <v>410</v>
      </c>
      <c r="D4" s="1">
        <v>610</v>
      </c>
      <c r="F4" s="1">
        <v>1210</v>
      </c>
      <c r="H4" s="1">
        <v>1410</v>
      </c>
      <c r="J4" s="1">
        <v>1760</v>
      </c>
      <c r="L4" s="1">
        <v>2410</v>
      </c>
      <c r="N4" s="1">
        <v>2210</v>
      </c>
      <c r="P4" s="1">
        <v>550</v>
      </c>
      <c r="R4" s="98" t="s">
        <v>126</v>
      </c>
      <c r="S4" s="98">
        <v>9</v>
      </c>
      <c r="U4" s="97">
        <v>13</v>
      </c>
      <c r="V4" s="97">
        <v>785</v>
      </c>
      <c r="W4" s="97" t="s">
        <v>116</v>
      </c>
      <c r="X4" s="97" t="s">
        <v>118</v>
      </c>
      <c r="Y4" s="97">
        <v>3</v>
      </c>
      <c r="Z4" s="97">
        <v>3</v>
      </c>
      <c r="AA4" s="124" t="s">
        <v>142</v>
      </c>
      <c r="AB4" s="124">
        <f>AB37+(2*AB36)</f>
        <v>117</v>
      </c>
      <c r="AC4" s="124" t="s">
        <v>155</v>
      </c>
      <c r="AD4" s="124">
        <f>AB37+(2*AD36)</f>
        <v>278</v>
      </c>
      <c r="AF4" s="98">
        <v>3</v>
      </c>
      <c r="AG4" s="98" t="s">
        <v>62</v>
      </c>
    </row>
    <row r="5" spans="2:33" ht="30" x14ac:dyDescent="0.25">
      <c r="B5" s="1">
        <v>415</v>
      </c>
      <c r="D5" s="1">
        <v>615</v>
      </c>
      <c r="F5" s="1">
        <v>1215</v>
      </c>
      <c r="H5" s="1">
        <v>1415</v>
      </c>
      <c r="J5" s="1">
        <v>1765</v>
      </c>
      <c r="L5" s="1">
        <v>2415</v>
      </c>
      <c r="N5" s="1">
        <v>2215</v>
      </c>
      <c r="P5" s="1">
        <v>555</v>
      </c>
      <c r="R5" s="98" t="s">
        <v>127</v>
      </c>
      <c r="S5" s="98">
        <v>9</v>
      </c>
      <c r="U5" s="97">
        <v>14</v>
      </c>
      <c r="V5" s="97">
        <v>785</v>
      </c>
      <c r="W5" s="97" t="s">
        <v>116</v>
      </c>
      <c r="X5" s="97" t="s">
        <v>118</v>
      </c>
      <c r="Y5" s="97">
        <v>3</v>
      </c>
      <c r="Z5" s="97">
        <v>3</v>
      </c>
      <c r="AA5" s="124" t="s">
        <v>142</v>
      </c>
      <c r="AB5" s="124">
        <f>AB37+(2*AB36)</f>
        <v>117</v>
      </c>
      <c r="AC5" s="124" t="s">
        <v>155</v>
      </c>
      <c r="AD5" s="124">
        <f>AB37+(2*AD36)</f>
        <v>278</v>
      </c>
      <c r="AF5" s="98">
        <v>4</v>
      </c>
      <c r="AG5" s="98" t="s">
        <v>63</v>
      </c>
    </row>
    <row r="6" spans="2:33" ht="30" x14ac:dyDescent="0.25">
      <c r="B6" s="1">
        <v>420</v>
      </c>
      <c r="D6" s="1">
        <v>620</v>
      </c>
      <c r="F6" s="1">
        <v>1220</v>
      </c>
      <c r="H6" s="1">
        <v>1420</v>
      </c>
      <c r="J6" s="1">
        <v>1770</v>
      </c>
      <c r="L6" s="1">
        <v>2420</v>
      </c>
      <c r="N6" s="1">
        <v>2220</v>
      </c>
      <c r="P6" s="1">
        <v>560</v>
      </c>
      <c r="R6" s="98" t="s">
        <v>128</v>
      </c>
      <c r="S6" s="98">
        <v>9</v>
      </c>
      <c r="U6" s="97">
        <v>15</v>
      </c>
      <c r="V6" s="97">
        <v>785</v>
      </c>
      <c r="W6" s="97" t="s">
        <v>116</v>
      </c>
      <c r="X6" s="97" t="s">
        <v>118</v>
      </c>
      <c r="Y6" s="97">
        <v>3</v>
      </c>
      <c r="Z6" s="97">
        <v>3</v>
      </c>
      <c r="AA6" s="124" t="s">
        <v>142</v>
      </c>
      <c r="AB6" s="124">
        <f>AB37+(2*AB36)</f>
        <v>117</v>
      </c>
      <c r="AC6" s="124" t="s">
        <v>155</v>
      </c>
      <c r="AD6" s="124">
        <f>AB37+(2*AD36)</f>
        <v>278</v>
      </c>
      <c r="AF6" s="98">
        <v>5</v>
      </c>
      <c r="AG6" s="98" t="s">
        <v>182</v>
      </c>
    </row>
    <row r="7" spans="2:33" ht="30" x14ac:dyDescent="0.25">
      <c r="B7" s="1">
        <v>425</v>
      </c>
      <c r="D7" s="1">
        <v>625</v>
      </c>
      <c r="F7" s="1">
        <v>1225</v>
      </c>
      <c r="H7" s="1">
        <v>1425</v>
      </c>
      <c r="J7" s="1">
        <v>1775</v>
      </c>
      <c r="L7" s="1">
        <v>2425</v>
      </c>
      <c r="N7" s="1">
        <v>2225</v>
      </c>
      <c r="P7" s="1">
        <v>565</v>
      </c>
      <c r="R7" s="98" t="s">
        <v>129</v>
      </c>
      <c r="S7" s="98">
        <v>9</v>
      </c>
      <c r="U7" s="97">
        <v>21</v>
      </c>
      <c r="V7" s="97">
        <v>1050</v>
      </c>
      <c r="W7" s="97" t="s">
        <v>117</v>
      </c>
      <c r="X7" s="98" t="s">
        <v>119</v>
      </c>
      <c r="Y7" s="97">
        <v>5</v>
      </c>
      <c r="Z7" s="97">
        <v>5</v>
      </c>
      <c r="AA7" s="124" t="s">
        <v>143</v>
      </c>
      <c r="AB7" s="124">
        <f>AB37+(4*AB36)</f>
        <v>156</v>
      </c>
      <c r="AC7" s="124" t="s">
        <v>156</v>
      </c>
      <c r="AD7" s="124">
        <f>AB37+(4*AD36)</f>
        <v>478</v>
      </c>
    </row>
    <row r="8" spans="2:33" ht="30" x14ac:dyDescent="0.25">
      <c r="B8" s="1">
        <v>430</v>
      </c>
      <c r="D8" s="1">
        <v>630</v>
      </c>
      <c r="F8" s="1">
        <v>1230</v>
      </c>
      <c r="H8" s="1">
        <v>1430</v>
      </c>
      <c r="J8" s="1">
        <v>1780</v>
      </c>
      <c r="L8" s="1">
        <v>2430</v>
      </c>
      <c r="N8" s="1">
        <v>2230</v>
      </c>
      <c r="P8" s="1">
        <v>570</v>
      </c>
      <c r="R8" s="98" t="s">
        <v>130</v>
      </c>
      <c r="S8" s="98">
        <v>9</v>
      </c>
      <c r="U8" s="97">
        <v>22</v>
      </c>
      <c r="V8" s="97">
        <v>1200</v>
      </c>
      <c r="W8" s="97" t="s">
        <v>117</v>
      </c>
      <c r="X8" s="98" t="s">
        <v>119</v>
      </c>
      <c r="Y8" s="97">
        <v>5</v>
      </c>
      <c r="Z8" s="97">
        <v>5</v>
      </c>
      <c r="AA8" s="124" t="s">
        <v>143</v>
      </c>
      <c r="AB8" s="124">
        <f>AB37+(4*AB36)</f>
        <v>156</v>
      </c>
      <c r="AC8" s="124" t="s">
        <v>156</v>
      </c>
      <c r="AD8" s="124">
        <f>AB37+(4*AD36)</f>
        <v>478</v>
      </c>
    </row>
    <row r="9" spans="2:33" ht="30" x14ac:dyDescent="0.25">
      <c r="B9" s="1">
        <v>435</v>
      </c>
      <c r="D9" s="1">
        <v>635</v>
      </c>
      <c r="F9" s="1">
        <v>1235</v>
      </c>
      <c r="H9" s="1">
        <v>1435</v>
      </c>
      <c r="J9" s="1">
        <v>1785</v>
      </c>
      <c r="L9" s="1">
        <v>2435</v>
      </c>
      <c r="N9" s="1">
        <v>2235</v>
      </c>
      <c r="P9" s="1">
        <v>575</v>
      </c>
      <c r="R9" s="98" t="s">
        <v>131</v>
      </c>
      <c r="S9" s="98">
        <v>16</v>
      </c>
      <c r="U9" s="97">
        <v>23</v>
      </c>
      <c r="V9" s="97">
        <v>1200</v>
      </c>
      <c r="W9" s="97" t="s">
        <v>117</v>
      </c>
      <c r="X9" s="98" t="s">
        <v>119</v>
      </c>
      <c r="Y9" s="97">
        <v>5</v>
      </c>
      <c r="Z9" s="97">
        <v>5</v>
      </c>
      <c r="AA9" s="124" t="s">
        <v>143</v>
      </c>
      <c r="AB9" s="124">
        <f>AB37+(4*AB36)</f>
        <v>156</v>
      </c>
      <c r="AC9" s="124" t="s">
        <v>156</v>
      </c>
      <c r="AD9" s="124">
        <f>AB37+(4*AD36)</f>
        <v>478</v>
      </c>
    </row>
    <row r="10" spans="2:33" ht="30" x14ac:dyDescent="0.25">
      <c r="B10" s="1">
        <v>440</v>
      </c>
      <c r="D10" s="1">
        <v>640</v>
      </c>
      <c r="F10" s="1">
        <v>1240</v>
      </c>
      <c r="H10" s="1">
        <v>1440</v>
      </c>
      <c r="J10" s="1">
        <v>1790</v>
      </c>
      <c r="L10" s="1">
        <v>2440</v>
      </c>
      <c r="N10" s="1">
        <v>2240</v>
      </c>
      <c r="P10" s="1">
        <v>580</v>
      </c>
      <c r="R10" s="98" t="s">
        <v>132</v>
      </c>
      <c r="S10" s="98">
        <v>9</v>
      </c>
      <c r="U10" s="97">
        <v>24</v>
      </c>
      <c r="V10" s="97">
        <v>1200</v>
      </c>
      <c r="W10" s="97" t="s">
        <v>117</v>
      </c>
      <c r="X10" s="98" t="s">
        <v>119</v>
      </c>
      <c r="Y10" s="97">
        <v>5</v>
      </c>
      <c r="Z10" s="97">
        <v>5</v>
      </c>
      <c r="AA10" s="124" t="s">
        <v>143</v>
      </c>
      <c r="AB10" s="124">
        <f>AB37+(4*AB36)</f>
        <v>156</v>
      </c>
      <c r="AC10" s="124" t="s">
        <v>156</v>
      </c>
      <c r="AD10" s="124">
        <f>AB37+(4*AD36)</f>
        <v>478</v>
      </c>
    </row>
    <row r="11" spans="2:33" ht="30" customHeight="1" x14ac:dyDescent="0.25">
      <c r="B11" s="1">
        <v>445</v>
      </c>
      <c r="D11" s="1">
        <v>645</v>
      </c>
      <c r="F11" s="1">
        <v>1245</v>
      </c>
      <c r="H11" s="1">
        <v>1445</v>
      </c>
      <c r="J11" s="1">
        <v>1795</v>
      </c>
      <c r="L11" s="1">
        <v>2445</v>
      </c>
      <c r="N11" s="1">
        <v>2245</v>
      </c>
      <c r="P11" s="1">
        <v>585</v>
      </c>
      <c r="R11" s="98" t="s">
        <v>133</v>
      </c>
      <c r="S11" s="98">
        <v>16</v>
      </c>
      <c r="U11" s="97">
        <v>25</v>
      </c>
      <c r="V11" s="97">
        <v>1200</v>
      </c>
      <c r="W11" s="97" t="s">
        <v>117</v>
      </c>
      <c r="X11" s="98" t="s">
        <v>119</v>
      </c>
      <c r="Y11" s="97">
        <v>5</v>
      </c>
      <c r="Z11" s="97">
        <v>5</v>
      </c>
      <c r="AA11" s="124" t="s">
        <v>143</v>
      </c>
      <c r="AB11" s="124">
        <f>AB37+(4*AB36)</f>
        <v>156</v>
      </c>
      <c r="AC11" s="124" t="s">
        <v>156</v>
      </c>
      <c r="AD11" s="124">
        <f>AB37+(4*AD36)</f>
        <v>478</v>
      </c>
    </row>
    <row r="12" spans="2:33" ht="30" customHeight="1" x14ac:dyDescent="0.25">
      <c r="B12" s="1">
        <v>450</v>
      </c>
      <c r="D12" s="1">
        <v>650</v>
      </c>
      <c r="F12" s="1">
        <v>1250</v>
      </c>
      <c r="H12" s="1">
        <v>1450</v>
      </c>
      <c r="J12" s="1">
        <v>1800</v>
      </c>
      <c r="L12" s="1">
        <v>2450</v>
      </c>
      <c r="N12" s="1">
        <v>2250</v>
      </c>
      <c r="P12" s="1">
        <v>590</v>
      </c>
      <c r="R12" s="98" t="s">
        <v>134</v>
      </c>
      <c r="S12" s="98">
        <v>16</v>
      </c>
      <c r="U12" s="98">
        <v>31</v>
      </c>
      <c r="V12" s="98">
        <v>1778</v>
      </c>
      <c r="W12" s="98" t="s">
        <v>47</v>
      </c>
      <c r="X12" s="98" t="s">
        <v>65</v>
      </c>
      <c r="Y12" s="98">
        <v>8</v>
      </c>
      <c r="Z12" s="97">
        <v>8</v>
      </c>
      <c r="AA12" s="124" t="s">
        <v>146</v>
      </c>
      <c r="AB12" s="124">
        <f>(2*AB37)+(6*AB36)</f>
        <v>273</v>
      </c>
      <c r="AC12" s="124" t="s">
        <v>157</v>
      </c>
      <c r="AD12" s="124">
        <f>(2*AB37)+(6*AD36)</f>
        <v>756</v>
      </c>
    </row>
    <row r="13" spans="2:33" ht="30" customHeight="1" x14ac:dyDescent="0.25">
      <c r="B13" s="1">
        <v>455</v>
      </c>
      <c r="D13" s="1">
        <v>655</v>
      </c>
      <c r="F13" s="1">
        <v>1255</v>
      </c>
      <c r="H13" s="1">
        <v>1455</v>
      </c>
      <c r="J13" s="1">
        <v>1805</v>
      </c>
      <c r="L13" s="1">
        <v>2455</v>
      </c>
      <c r="N13" s="1">
        <v>2255</v>
      </c>
      <c r="P13" s="1">
        <v>595</v>
      </c>
      <c r="R13" s="98" t="s">
        <v>135</v>
      </c>
      <c r="S13" s="98">
        <v>12</v>
      </c>
      <c r="U13" s="98">
        <v>32</v>
      </c>
      <c r="V13" s="98">
        <v>1948</v>
      </c>
      <c r="W13" s="98" t="s">
        <v>47</v>
      </c>
      <c r="X13" s="98" t="s">
        <v>65</v>
      </c>
      <c r="Y13" s="98">
        <v>8</v>
      </c>
      <c r="Z13" s="97">
        <v>8</v>
      </c>
      <c r="AA13" s="124" t="s">
        <v>146</v>
      </c>
      <c r="AB13" s="124">
        <f>(2*AB37)+(6*AB36)</f>
        <v>273</v>
      </c>
      <c r="AC13" s="124" t="s">
        <v>157</v>
      </c>
      <c r="AD13" s="124">
        <f>(2*AB37)+(6*AD36)</f>
        <v>756</v>
      </c>
    </row>
    <row r="14" spans="2:33" ht="30" x14ac:dyDescent="0.25">
      <c r="B14" s="1">
        <v>460</v>
      </c>
      <c r="D14" s="1">
        <v>660</v>
      </c>
      <c r="F14" s="1">
        <v>1260</v>
      </c>
      <c r="H14" s="1">
        <v>1460</v>
      </c>
      <c r="J14" s="1">
        <v>1810</v>
      </c>
      <c r="L14" s="1">
        <v>2460</v>
      </c>
      <c r="N14" s="1">
        <v>2260</v>
      </c>
      <c r="P14" s="1">
        <v>600</v>
      </c>
      <c r="R14" s="98" t="s">
        <v>136</v>
      </c>
      <c r="S14" s="98">
        <v>10</v>
      </c>
      <c r="U14" s="98">
        <v>33</v>
      </c>
      <c r="V14" s="98">
        <v>1948</v>
      </c>
      <c r="W14" s="98" t="s">
        <v>47</v>
      </c>
      <c r="X14" s="98" t="s">
        <v>65</v>
      </c>
      <c r="Y14" s="98">
        <v>8</v>
      </c>
      <c r="Z14" s="97">
        <v>8</v>
      </c>
      <c r="AA14" s="124" t="s">
        <v>145</v>
      </c>
      <c r="AB14" s="124">
        <f>(2*AB37)+(6*AB36)</f>
        <v>273</v>
      </c>
      <c r="AC14" s="124" t="s">
        <v>157</v>
      </c>
      <c r="AD14" s="124">
        <f>(2*AB37)+(6*AD36)</f>
        <v>756</v>
      </c>
    </row>
    <row r="15" spans="2:33" ht="30" x14ac:dyDescent="0.25">
      <c r="B15" s="1">
        <v>465</v>
      </c>
      <c r="D15" s="1">
        <v>665</v>
      </c>
      <c r="F15" s="1">
        <v>1265</v>
      </c>
      <c r="H15" s="1">
        <v>1465</v>
      </c>
      <c r="J15" s="1">
        <v>1815</v>
      </c>
      <c r="L15" s="1">
        <v>2465</v>
      </c>
      <c r="N15" s="1">
        <v>2265</v>
      </c>
      <c r="R15" s="98" t="s">
        <v>137</v>
      </c>
      <c r="S15" s="98">
        <v>10</v>
      </c>
      <c r="T15" s="101"/>
      <c r="U15" s="98">
        <v>34</v>
      </c>
      <c r="V15" s="98">
        <v>1948</v>
      </c>
      <c r="W15" s="98" t="s">
        <v>47</v>
      </c>
      <c r="X15" s="98" t="s">
        <v>65</v>
      </c>
      <c r="Y15" s="98">
        <v>8</v>
      </c>
      <c r="Z15" s="97">
        <v>8</v>
      </c>
      <c r="AA15" s="124" t="s">
        <v>145</v>
      </c>
      <c r="AB15" s="124">
        <f>(2*AB37)+(6*AB36)</f>
        <v>273</v>
      </c>
      <c r="AC15" s="124" t="s">
        <v>157</v>
      </c>
      <c r="AD15" s="124">
        <f>(2*AB37)+(6*AD36)</f>
        <v>756</v>
      </c>
    </row>
    <row r="16" spans="2:33" ht="30" x14ac:dyDescent="0.25">
      <c r="B16" s="1">
        <v>470</v>
      </c>
      <c r="D16" s="1">
        <v>670</v>
      </c>
      <c r="F16" s="1">
        <v>1270</v>
      </c>
      <c r="H16" s="1">
        <v>1470</v>
      </c>
      <c r="J16" s="1">
        <v>1820</v>
      </c>
      <c r="L16" s="1">
        <v>2470</v>
      </c>
      <c r="N16" s="1">
        <v>2270</v>
      </c>
      <c r="R16" s="98" t="s">
        <v>138</v>
      </c>
      <c r="S16" s="98">
        <v>10</v>
      </c>
      <c r="U16" s="98">
        <v>35</v>
      </c>
      <c r="V16" s="98">
        <v>1948</v>
      </c>
      <c r="W16" s="98" t="s">
        <v>47</v>
      </c>
      <c r="X16" s="98" t="s">
        <v>65</v>
      </c>
      <c r="Y16" s="98">
        <v>8</v>
      </c>
      <c r="Z16" s="97">
        <v>8</v>
      </c>
      <c r="AA16" s="124" t="s">
        <v>145</v>
      </c>
      <c r="AB16" s="124">
        <f>(2*AB37)+(6*AB36)</f>
        <v>273</v>
      </c>
      <c r="AC16" s="124" t="s">
        <v>162</v>
      </c>
      <c r="AD16" s="124">
        <f>(2*AB37)+(6*AD36)</f>
        <v>756</v>
      </c>
    </row>
    <row r="17" spans="2:30" ht="30" x14ac:dyDescent="0.25">
      <c r="B17" s="1">
        <v>475</v>
      </c>
      <c r="D17" s="1">
        <v>675</v>
      </c>
      <c r="F17" s="1">
        <v>1275</v>
      </c>
      <c r="H17" s="1">
        <v>1475</v>
      </c>
      <c r="J17" s="1">
        <v>1825</v>
      </c>
      <c r="L17" s="1">
        <v>2475</v>
      </c>
      <c r="N17" s="1">
        <v>2275</v>
      </c>
      <c r="U17" s="98">
        <v>41</v>
      </c>
      <c r="V17" s="98">
        <v>2124</v>
      </c>
      <c r="W17" s="98" t="s">
        <v>48</v>
      </c>
      <c r="X17" s="98" t="s">
        <v>66</v>
      </c>
      <c r="Y17" s="98">
        <v>10</v>
      </c>
      <c r="Z17" s="97">
        <v>10</v>
      </c>
      <c r="AA17" s="124" t="s">
        <v>147</v>
      </c>
      <c r="AB17" s="124">
        <f>(2*AB37)+(8*AB36)</f>
        <v>312</v>
      </c>
      <c r="AC17" s="124" t="s">
        <v>161</v>
      </c>
      <c r="AD17" s="124">
        <f>(2*AB37)+(8*AD36)</f>
        <v>956</v>
      </c>
    </row>
    <row r="18" spans="2:30" ht="30" x14ac:dyDescent="0.25">
      <c r="B18" s="1">
        <v>480</v>
      </c>
      <c r="D18" s="1">
        <v>680</v>
      </c>
      <c r="F18" s="1">
        <v>1280</v>
      </c>
      <c r="H18" s="1">
        <v>1480</v>
      </c>
      <c r="J18" s="1">
        <v>1830</v>
      </c>
      <c r="L18" s="1">
        <v>2480</v>
      </c>
      <c r="N18" s="1">
        <v>2280</v>
      </c>
      <c r="U18" s="98">
        <v>42</v>
      </c>
      <c r="V18" s="98">
        <v>2338</v>
      </c>
      <c r="W18" s="98" t="s">
        <v>48</v>
      </c>
      <c r="X18" s="98" t="s">
        <v>66</v>
      </c>
      <c r="Y18" s="98">
        <v>10</v>
      </c>
      <c r="Z18" s="97">
        <v>10</v>
      </c>
      <c r="AA18" s="124" t="s">
        <v>147</v>
      </c>
      <c r="AB18" s="124">
        <f>(2*AB37)+(8*AB36)</f>
        <v>312</v>
      </c>
      <c r="AC18" s="124" t="s">
        <v>161</v>
      </c>
      <c r="AD18" s="124">
        <f>(2*AB37)+(8*AD36)</f>
        <v>956</v>
      </c>
    </row>
    <row r="19" spans="2:30" ht="30" x14ac:dyDescent="0.25">
      <c r="B19" s="1">
        <v>485</v>
      </c>
      <c r="D19" s="1">
        <v>685</v>
      </c>
      <c r="F19" s="1">
        <v>1285</v>
      </c>
      <c r="H19" s="1">
        <v>1485</v>
      </c>
      <c r="J19" s="1">
        <v>1835</v>
      </c>
      <c r="L19" s="1">
        <v>2485</v>
      </c>
      <c r="N19" s="1">
        <v>2285</v>
      </c>
      <c r="U19" s="98">
        <v>43</v>
      </c>
      <c r="V19" s="98">
        <v>2338</v>
      </c>
      <c r="W19" s="98" t="s">
        <v>48</v>
      </c>
      <c r="X19" s="98" t="s">
        <v>66</v>
      </c>
      <c r="Y19" s="98">
        <v>10</v>
      </c>
      <c r="Z19" s="97">
        <v>10</v>
      </c>
      <c r="AA19" s="124" t="s">
        <v>147</v>
      </c>
      <c r="AB19" s="124">
        <f>(2*AB37)+(8*AB36)</f>
        <v>312</v>
      </c>
      <c r="AC19" s="124" t="s">
        <v>161</v>
      </c>
      <c r="AD19" s="124">
        <f>(2*AB37)+(8*AD36)</f>
        <v>956</v>
      </c>
    </row>
    <row r="20" spans="2:30" ht="30" x14ac:dyDescent="0.25">
      <c r="B20" s="1">
        <v>490</v>
      </c>
      <c r="D20" s="1">
        <v>690</v>
      </c>
      <c r="F20" s="1">
        <v>1290</v>
      </c>
      <c r="H20" s="1">
        <v>1490</v>
      </c>
      <c r="J20" s="1">
        <v>1840</v>
      </c>
      <c r="L20" s="1">
        <v>2490</v>
      </c>
      <c r="N20" s="1">
        <v>2290</v>
      </c>
      <c r="U20" s="98">
        <v>44</v>
      </c>
      <c r="V20" s="98">
        <v>2338</v>
      </c>
      <c r="W20" s="98" t="s">
        <v>48</v>
      </c>
      <c r="X20" s="98" t="s">
        <v>66</v>
      </c>
      <c r="Y20" s="98">
        <v>10</v>
      </c>
      <c r="Z20" s="97">
        <v>10</v>
      </c>
      <c r="AA20" s="124" t="s">
        <v>147</v>
      </c>
      <c r="AB20" s="124">
        <f>(2*AB37)+(8*AB36)</f>
        <v>312</v>
      </c>
      <c r="AC20" s="124" t="s">
        <v>161</v>
      </c>
      <c r="AD20" s="124">
        <f>(2*AB37)+(8*AD36)</f>
        <v>956</v>
      </c>
    </row>
    <row r="21" spans="2:30" ht="30" x14ac:dyDescent="0.25">
      <c r="B21" s="1">
        <v>495</v>
      </c>
      <c r="D21" s="1">
        <v>695</v>
      </c>
      <c r="F21" s="1">
        <v>1295</v>
      </c>
      <c r="H21" s="1">
        <v>1495</v>
      </c>
      <c r="J21" s="1">
        <v>1845</v>
      </c>
      <c r="L21" s="1">
        <v>2495</v>
      </c>
      <c r="N21" s="1">
        <v>2295</v>
      </c>
      <c r="U21" s="98">
        <v>45</v>
      </c>
      <c r="V21" s="98">
        <v>2338</v>
      </c>
      <c r="W21" s="98" t="s">
        <v>48</v>
      </c>
      <c r="X21" s="98" t="s">
        <v>66</v>
      </c>
      <c r="Y21" s="98">
        <v>10</v>
      </c>
      <c r="Z21" s="97">
        <v>10</v>
      </c>
      <c r="AA21" s="124" t="s">
        <v>148</v>
      </c>
      <c r="AB21" s="124">
        <f>(2*AB37)+(8*AB36)</f>
        <v>312</v>
      </c>
      <c r="AC21" s="124" t="s">
        <v>161</v>
      </c>
      <c r="AD21" s="124">
        <f>(2*AB37)+(8*AD36)</f>
        <v>956</v>
      </c>
    </row>
    <row r="22" spans="2:30" ht="30" customHeight="1" x14ac:dyDescent="0.25">
      <c r="B22" s="1">
        <v>500</v>
      </c>
      <c r="D22" s="1">
        <v>700</v>
      </c>
      <c r="F22" s="1">
        <v>1300</v>
      </c>
      <c r="H22" s="1">
        <v>1500</v>
      </c>
      <c r="J22" s="1">
        <v>1850</v>
      </c>
      <c r="L22" s="1">
        <v>2500</v>
      </c>
      <c r="N22" s="1">
        <v>2300</v>
      </c>
      <c r="U22" s="98">
        <v>51</v>
      </c>
      <c r="V22" s="98">
        <v>2744</v>
      </c>
      <c r="W22" s="98" t="s">
        <v>49</v>
      </c>
      <c r="X22" s="98" t="s">
        <v>67</v>
      </c>
      <c r="Y22" s="98">
        <v>13</v>
      </c>
      <c r="Z22" s="97">
        <v>13</v>
      </c>
      <c r="AA22" s="124" t="s">
        <v>149</v>
      </c>
      <c r="AB22" s="124">
        <f>(3*AB37)+(10*AB36)</f>
        <v>429</v>
      </c>
      <c r="AC22" s="124" t="s">
        <v>160</v>
      </c>
      <c r="AD22" s="124">
        <f>(3*AB37)+(10*AD36)</f>
        <v>1234</v>
      </c>
    </row>
    <row r="23" spans="2:30" ht="30" customHeight="1" x14ac:dyDescent="0.25">
      <c r="B23" s="1">
        <v>505</v>
      </c>
      <c r="D23" s="1">
        <v>705</v>
      </c>
      <c r="F23" s="1">
        <v>1305</v>
      </c>
      <c r="H23" s="1">
        <v>1505</v>
      </c>
      <c r="J23" s="1">
        <v>1855</v>
      </c>
      <c r="L23" s="1">
        <v>2505</v>
      </c>
      <c r="N23" s="1">
        <v>2305</v>
      </c>
      <c r="U23" s="98">
        <v>52</v>
      </c>
      <c r="V23" s="98">
        <v>2984</v>
      </c>
      <c r="W23" s="98" t="s">
        <v>49</v>
      </c>
      <c r="X23" s="98" t="s">
        <v>67</v>
      </c>
      <c r="Y23" s="98">
        <v>13</v>
      </c>
      <c r="Z23" s="97">
        <v>13</v>
      </c>
      <c r="AA23" s="124" t="s">
        <v>149</v>
      </c>
      <c r="AB23" s="124">
        <f>(3*AB37)+(10*AB36)</f>
        <v>429</v>
      </c>
      <c r="AC23" s="124" t="s">
        <v>160</v>
      </c>
      <c r="AD23" s="124">
        <f>(3*AB37)+(10*AD36)</f>
        <v>1234</v>
      </c>
    </row>
    <row r="24" spans="2:30" ht="30" customHeight="1" x14ac:dyDescent="0.25">
      <c r="B24" s="1">
        <v>510</v>
      </c>
      <c r="D24" s="1">
        <v>710</v>
      </c>
      <c r="F24" s="1">
        <v>1310</v>
      </c>
      <c r="H24" s="1">
        <v>1510</v>
      </c>
      <c r="J24" s="1">
        <v>1860</v>
      </c>
      <c r="L24" s="1">
        <v>2510</v>
      </c>
      <c r="N24" s="1">
        <v>2310</v>
      </c>
      <c r="U24" s="98">
        <v>53</v>
      </c>
      <c r="V24" s="98">
        <v>2984</v>
      </c>
      <c r="W24" s="98" t="s">
        <v>49</v>
      </c>
      <c r="X24" s="98" t="s">
        <v>67</v>
      </c>
      <c r="Y24" s="98">
        <v>13</v>
      </c>
      <c r="Z24" s="97">
        <v>13</v>
      </c>
      <c r="AA24" s="124" t="s">
        <v>150</v>
      </c>
      <c r="AB24" s="124">
        <f>(3*AB37)+(10*AB36)</f>
        <v>429</v>
      </c>
      <c r="AC24" s="124" t="s">
        <v>160</v>
      </c>
      <c r="AD24" s="124">
        <f>(3*AB37)+(10*AD36)</f>
        <v>1234</v>
      </c>
    </row>
    <row r="25" spans="2:30" ht="30" customHeight="1" x14ac:dyDescent="0.25">
      <c r="B25" s="1">
        <v>515</v>
      </c>
      <c r="D25" s="1">
        <v>715</v>
      </c>
      <c r="F25" s="1">
        <v>1315</v>
      </c>
      <c r="H25" s="1">
        <v>1515</v>
      </c>
      <c r="J25" s="1">
        <v>1865</v>
      </c>
      <c r="L25" s="1">
        <v>2515</v>
      </c>
      <c r="N25" s="1">
        <v>2315</v>
      </c>
      <c r="U25" s="98">
        <v>54</v>
      </c>
      <c r="V25" s="98">
        <v>2984</v>
      </c>
      <c r="W25" s="98" t="s">
        <v>49</v>
      </c>
      <c r="X25" s="98" t="s">
        <v>67</v>
      </c>
      <c r="Y25" s="98">
        <v>13</v>
      </c>
      <c r="Z25" s="97">
        <v>13</v>
      </c>
      <c r="AA25" s="124" t="s">
        <v>150</v>
      </c>
      <c r="AB25" s="124">
        <f>(3*AB37)+(10*AB36)</f>
        <v>429</v>
      </c>
      <c r="AC25" s="124" t="s">
        <v>160</v>
      </c>
      <c r="AD25" s="124">
        <f>(3*AB37)+(10*AD36)</f>
        <v>1234</v>
      </c>
    </row>
    <row r="26" spans="2:30" ht="30" customHeight="1" x14ac:dyDescent="0.25">
      <c r="B26" s="1">
        <v>520</v>
      </c>
      <c r="D26" s="1">
        <v>720</v>
      </c>
      <c r="F26" s="1">
        <v>1320</v>
      </c>
      <c r="H26" s="1">
        <v>1520</v>
      </c>
      <c r="J26" s="1">
        <v>1870</v>
      </c>
      <c r="L26" s="1">
        <v>2520</v>
      </c>
      <c r="N26" s="1">
        <v>2320</v>
      </c>
      <c r="U26" s="98">
        <v>55</v>
      </c>
      <c r="V26" s="98">
        <v>2984</v>
      </c>
      <c r="W26" s="98" t="s">
        <v>49</v>
      </c>
      <c r="X26" s="98" t="s">
        <v>67</v>
      </c>
      <c r="Y26" s="98">
        <v>13</v>
      </c>
      <c r="Z26" s="97">
        <v>13</v>
      </c>
      <c r="AA26" s="124" t="s">
        <v>152</v>
      </c>
      <c r="AB26" s="124">
        <f>(3*AB37)+(10*AB36)</f>
        <v>429</v>
      </c>
      <c r="AC26" s="124" t="s">
        <v>159</v>
      </c>
      <c r="AD26" s="124">
        <f>(3*AB37)+(10*AD36)</f>
        <v>1234</v>
      </c>
    </row>
    <row r="27" spans="2:30" ht="30" customHeight="1" x14ac:dyDescent="0.25">
      <c r="B27" s="1">
        <v>525</v>
      </c>
      <c r="D27" s="1">
        <v>725</v>
      </c>
      <c r="F27" s="1">
        <v>1325</v>
      </c>
      <c r="H27" s="1">
        <v>1525</v>
      </c>
      <c r="J27" s="1">
        <v>1875</v>
      </c>
      <c r="L27" s="1">
        <v>2525</v>
      </c>
      <c r="N27" s="1">
        <v>2325</v>
      </c>
      <c r="U27" s="98">
        <v>61</v>
      </c>
      <c r="V27" s="98">
        <v>3144</v>
      </c>
      <c r="W27" s="98" t="s">
        <v>50</v>
      </c>
      <c r="X27" s="98" t="s">
        <v>68</v>
      </c>
      <c r="Y27" s="98">
        <v>15</v>
      </c>
      <c r="Z27" s="97">
        <v>15</v>
      </c>
      <c r="AA27" s="124" t="s">
        <v>151</v>
      </c>
      <c r="AB27" s="124">
        <f>(3*AB37)+(12*AB36)</f>
        <v>468</v>
      </c>
      <c r="AC27" s="124" t="s">
        <v>158</v>
      </c>
      <c r="AD27" s="124">
        <f>(3*AB37)+(12*AD36)</f>
        <v>1434</v>
      </c>
    </row>
    <row r="28" spans="2:30" ht="30" customHeight="1" x14ac:dyDescent="0.25">
      <c r="B28" s="1">
        <v>530</v>
      </c>
      <c r="D28" s="1">
        <v>730</v>
      </c>
      <c r="F28" s="1">
        <v>1330</v>
      </c>
      <c r="H28" s="1">
        <v>1530</v>
      </c>
      <c r="J28" s="1">
        <v>1880</v>
      </c>
      <c r="L28" s="1">
        <v>2530</v>
      </c>
      <c r="N28" s="1">
        <v>2330</v>
      </c>
      <c r="U28" s="98">
        <v>62</v>
      </c>
      <c r="V28" s="98">
        <v>3414</v>
      </c>
      <c r="W28" s="98" t="s">
        <v>50</v>
      </c>
      <c r="X28" s="98" t="s">
        <v>68</v>
      </c>
      <c r="Y28" s="98">
        <v>15</v>
      </c>
      <c r="Z28" s="97">
        <v>15</v>
      </c>
      <c r="AA28" s="124" t="s">
        <v>151</v>
      </c>
      <c r="AB28" s="124">
        <f>(3*AB37)+(12*AB36)</f>
        <v>468</v>
      </c>
      <c r="AC28" s="124" t="s">
        <v>158</v>
      </c>
      <c r="AD28" s="124">
        <f>(3*AB37)+(12*AD36)</f>
        <v>1434</v>
      </c>
    </row>
    <row r="29" spans="2:30" ht="30" customHeight="1" x14ac:dyDescent="0.25">
      <c r="B29" s="1">
        <v>535</v>
      </c>
      <c r="D29" s="1">
        <v>735</v>
      </c>
      <c r="F29" s="1">
        <v>1335</v>
      </c>
      <c r="H29" s="1">
        <v>1535</v>
      </c>
      <c r="J29" s="1">
        <v>1885</v>
      </c>
      <c r="L29" s="1">
        <v>2535</v>
      </c>
      <c r="N29" s="1">
        <v>2335</v>
      </c>
      <c r="U29" s="98">
        <v>63</v>
      </c>
      <c r="V29" s="98">
        <v>3414</v>
      </c>
      <c r="W29" s="98" t="s">
        <v>50</v>
      </c>
      <c r="X29" s="98" t="s">
        <v>68</v>
      </c>
      <c r="Y29" s="98">
        <v>15</v>
      </c>
      <c r="Z29" s="97">
        <v>15</v>
      </c>
      <c r="AA29" s="124" t="s">
        <v>151</v>
      </c>
      <c r="AB29" s="124">
        <f>(3*AB37)+(12*AB36)</f>
        <v>468</v>
      </c>
      <c r="AC29" s="124" t="s">
        <v>158</v>
      </c>
      <c r="AD29" s="124">
        <f>(3*AB37)+(12*AD36)</f>
        <v>1434</v>
      </c>
    </row>
    <row r="30" spans="2:30" ht="30" customHeight="1" x14ac:dyDescent="0.25">
      <c r="B30" s="1">
        <v>540</v>
      </c>
      <c r="D30" s="1">
        <v>740</v>
      </c>
      <c r="F30" s="1">
        <v>1340</v>
      </c>
      <c r="H30" s="1">
        <v>1540</v>
      </c>
      <c r="J30" s="1">
        <v>1890</v>
      </c>
      <c r="L30" s="1">
        <v>2540</v>
      </c>
      <c r="N30" s="1">
        <v>2340</v>
      </c>
      <c r="U30" s="98">
        <v>64</v>
      </c>
      <c r="V30" s="98">
        <v>3414</v>
      </c>
      <c r="W30" s="98" t="s">
        <v>50</v>
      </c>
      <c r="X30" s="98" t="s">
        <v>68</v>
      </c>
      <c r="Y30" s="98">
        <v>15</v>
      </c>
      <c r="Z30" s="97">
        <v>15</v>
      </c>
      <c r="AA30" s="124" t="s">
        <v>151</v>
      </c>
      <c r="AB30" s="124">
        <f>(3*AB37)+(12*AB36)</f>
        <v>468</v>
      </c>
      <c r="AC30" s="124" t="s">
        <v>158</v>
      </c>
      <c r="AD30" s="124">
        <f>(3*AB37)+(12*AD36)</f>
        <v>1434</v>
      </c>
    </row>
    <row r="31" spans="2:30" ht="30" customHeight="1" x14ac:dyDescent="0.25">
      <c r="B31" s="1">
        <v>545</v>
      </c>
      <c r="D31" s="1">
        <v>745</v>
      </c>
      <c r="F31" s="1">
        <v>1345</v>
      </c>
      <c r="H31" s="1">
        <v>1545</v>
      </c>
      <c r="J31" s="1">
        <v>1895</v>
      </c>
      <c r="L31" s="1">
        <v>2545</v>
      </c>
      <c r="N31" s="1">
        <v>2345</v>
      </c>
      <c r="U31" s="98">
        <v>65</v>
      </c>
      <c r="V31" s="98">
        <v>3414</v>
      </c>
      <c r="W31" s="98" t="s">
        <v>50</v>
      </c>
      <c r="X31" s="98" t="s">
        <v>68</v>
      </c>
      <c r="Y31" s="98">
        <v>15</v>
      </c>
      <c r="Z31" s="117">
        <v>15</v>
      </c>
      <c r="AA31" s="124" t="s">
        <v>151</v>
      </c>
      <c r="AB31" s="124">
        <f>(3*AB37)+(12*AB36)</f>
        <v>468</v>
      </c>
      <c r="AC31" s="124" t="s">
        <v>158</v>
      </c>
      <c r="AD31" s="124">
        <f>(3*AB37)+(12*AD36)</f>
        <v>1434</v>
      </c>
    </row>
    <row r="32" spans="2:30" ht="15" customHeight="1" x14ac:dyDescent="0.25">
      <c r="B32" s="1">
        <v>550</v>
      </c>
      <c r="D32" s="1">
        <v>750</v>
      </c>
      <c r="F32" s="1">
        <v>1350</v>
      </c>
      <c r="H32" s="1">
        <v>1550</v>
      </c>
      <c r="J32" s="1">
        <v>1900</v>
      </c>
      <c r="L32" s="1">
        <v>2550</v>
      </c>
      <c r="N32" s="1">
        <v>2350</v>
      </c>
      <c r="AA32" s="16"/>
      <c r="AB32" s="128"/>
      <c r="AC32" s="118"/>
      <c r="AD32" s="126"/>
    </row>
    <row r="33" spans="2:30" x14ac:dyDescent="0.25">
      <c r="B33" s="1">
        <v>555</v>
      </c>
      <c r="D33" s="1">
        <v>755</v>
      </c>
      <c r="F33" s="1">
        <v>1355</v>
      </c>
      <c r="H33" s="1">
        <v>1555</v>
      </c>
      <c r="J33" s="1">
        <v>1905</v>
      </c>
      <c r="L33" s="1">
        <v>2555</v>
      </c>
      <c r="N33" s="1">
        <v>2355</v>
      </c>
      <c r="AA33" s="16"/>
      <c r="AB33" s="129"/>
      <c r="AC33" s="119"/>
      <c r="AD33" s="127"/>
    </row>
    <row r="34" spans="2:30" x14ac:dyDescent="0.25">
      <c r="B34" s="1">
        <v>560</v>
      </c>
      <c r="D34" s="1">
        <v>760</v>
      </c>
      <c r="F34" s="1">
        <v>1360</v>
      </c>
      <c r="H34" s="1">
        <v>1560</v>
      </c>
      <c r="J34" s="1">
        <v>1910</v>
      </c>
      <c r="L34" s="1">
        <v>2560</v>
      </c>
      <c r="N34" s="1">
        <v>2360</v>
      </c>
      <c r="AA34" s="16" t="s">
        <v>144</v>
      </c>
      <c r="AB34" s="129"/>
      <c r="AC34" s="125" t="s">
        <v>165</v>
      </c>
      <c r="AD34" s="127"/>
    </row>
    <row r="35" spans="2:30" x14ac:dyDescent="0.25">
      <c r="B35" s="1">
        <v>565</v>
      </c>
      <c r="D35" s="1">
        <v>765</v>
      </c>
      <c r="F35" s="1">
        <v>1365</v>
      </c>
      <c r="H35" s="1">
        <v>1565</v>
      </c>
      <c r="J35" s="1">
        <v>1915</v>
      </c>
      <c r="L35" s="1">
        <v>2565</v>
      </c>
      <c r="N35" s="1">
        <v>2365</v>
      </c>
      <c r="AA35" s="16"/>
      <c r="AB35" s="129"/>
      <c r="AC35" s="119"/>
      <c r="AD35" s="127"/>
    </row>
    <row r="36" spans="2:30" x14ac:dyDescent="0.25">
      <c r="B36" s="1">
        <v>570</v>
      </c>
      <c r="D36" s="1">
        <v>770</v>
      </c>
      <c r="F36" s="1">
        <v>1370</v>
      </c>
      <c r="H36" s="1">
        <v>1570</v>
      </c>
      <c r="J36" s="1">
        <v>1920</v>
      </c>
      <c r="L36" s="1">
        <v>2570</v>
      </c>
      <c r="N36" s="1">
        <v>2370</v>
      </c>
      <c r="AA36" s="16" t="s">
        <v>163</v>
      </c>
      <c r="AB36" s="16">
        <v>19.5</v>
      </c>
      <c r="AC36" s="1" t="s">
        <v>153</v>
      </c>
      <c r="AD36" s="1">
        <v>100</v>
      </c>
    </row>
    <row r="37" spans="2:30" x14ac:dyDescent="0.25">
      <c r="B37" s="1">
        <v>575</v>
      </c>
      <c r="D37" s="1">
        <v>775</v>
      </c>
      <c r="F37" s="1">
        <v>1375</v>
      </c>
      <c r="H37" s="1">
        <v>1575</v>
      </c>
      <c r="J37" s="1">
        <v>1925</v>
      </c>
      <c r="L37" s="1">
        <v>2575</v>
      </c>
      <c r="N37" s="1">
        <v>2375</v>
      </c>
      <c r="AA37" s="1" t="s">
        <v>164</v>
      </c>
      <c r="AB37" s="1">
        <v>78</v>
      </c>
    </row>
    <row r="38" spans="2:30" x14ac:dyDescent="0.25">
      <c r="B38" s="1">
        <v>580</v>
      </c>
      <c r="D38" s="1">
        <v>780</v>
      </c>
      <c r="F38" s="1">
        <v>1380</v>
      </c>
      <c r="H38" s="1">
        <v>1580</v>
      </c>
      <c r="J38" s="1">
        <v>1930</v>
      </c>
      <c r="L38" s="1">
        <v>2580</v>
      </c>
      <c r="N38" s="1">
        <v>2380</v>
      </c>
    </row>
    <row r="39" spans="2:30" x14ac:dyDescent="0.25">
      <c r="B39" s="1">
        <v>585</v>
      </c>
      <c r="D39" s="1">
        <v>785</v>
      </c>
      <c r="F39" s="1">
        <v>1385</v>
      </c>
      <c r="H39" s="1">
        <v>1585</v>
      </c>
      <c r="J39" s="1">
        <v>1935</v>
      </c>
      <c r="L39" s="1">
        <v>2585</v>
      </c>
      <c r="N39" s="1">
        <v>2385</v>
      </c>
    </row>
    <row r="40" spans="2:30" x14ac:dyDescent="0.25">
      <c r="B40" s="1">
        <v>590</v>
      </c>
      <c r="D40" s="1">
        <v>790</v>
      </c>
      <c r="F40" s="1">
        <v>1390</v>
      </c>
      <c r="H40" s="1">
        <v>1590</v>
      </c>
      <c r="J40" s="1">
        <v>1940</v>
      </c>
      <c r="L40" s="1">
        <v>2590</v>
      </c>
      <c r="N40" s="1">
        <v>2390</v>
      </c>
    </row>
    <row r="41" spans="2:30" x14ac:dyDescent="0.25">
      <c r="B41" s="1">
        <v>595</v>
      </c>
      <c r="D41" s="1">
        <v>795</v>
      </c>
      <c r="F41" s="1">
        <v>1395</v>
      </c>
      <c r="H41" s="1">
        <v>1595</v>
      </c>
      <c r="J41" s="1">
        <v>1945</v>
      </c>
      <c r="L41" s="1">
        <v>2595</v>
      </c>
      <c r="N41" s="1">
        <v>2395</v>
      </c>
    </row>
    <row r="42" spans="2:30" x14ac:dyDescent="0.25">
      <c r="B42" s="1">
        <v>600</v>
      </c>
      <c r="D42" s="1">
        <v>800</v>
      </c>
      <c r="F42" s="1">
        <v>1400</v>
      </c>
      <c r="H42" s="1">
        <v>1600</v>
      </c>
      <c r="J42" s="1">
        <v>1950</v>
      </c>
      <c r="L42" s="1">
        <v>2600</v>
      </c>
      <c r="N42" s="1">
        <v>2400</v>
      </c>
    </row>
    <row r="43" spans="2:30" x14ac:dyDescent="0.25">
      <c r="D43" s="1">
        <v>805</v>
      </c>
      <c r="F43" s="1">
        <v>1405</v>
      </c>
      <c r="H43" s="1">
        <v>1605</v>
      </c>
      <c r="J43" s="1">
        <v>1955</v>
      </c>
      <c r="L43" s="1">
        <v>2605</v>
      </c>
      <c r="N43" s="1">
        <v>2405</v>
      </c>
    </row>
    <row r="44" spans="2:30" x14ac:dyDescent="0.25">
      <c r="D44" s="1">
        <v>810</v>
      </c>
      <c r="F44" s="1">
        <v>1410</v>
      </c>
      <c r="H44" s="1">
        <v>1610</v>
      </c>
      <c r="J44" s="1">
        <v>1960</v>
      </c>
      <c r="L44" s="1">
        <v>2610</v>
      </c>
      <c r="N44" s="1">
        <v>2410</v>
      </c>
    </row>
    <row r="45" spans="2:30" x14ac:dyDescent="0.25">
      <c r="D45" s="1">
        <v>815</v>
      </c>
      <c r="F45" s="1">
        <v>1415</v>
      </c>
      <c r="H45" s="1">
        <v>1615</v>
      </c>
      <c r="J45" s="1">
        <v>1965</v>
      </c>
      <c r="L45" s="1">
        <v>2615</v>
      </c>
      <c r="N45" s="1">
        <v>2415</v>
      </c>
    </row>
    <row r="46" spans="2:30" x14ac:dyDescent="0.25">
      <c r="D46" s="1">
        <v>820</v>
      </c>
      <c r="F46" s="1">
        <v>1420</v>
      </c>
      <c r="H46" s="1">
        <v>1620</v>
      </c>
      <c r="J46" s="1">
        <v>1970</v>
      </c>
      <c r="L46" s="1">
        <v>2620</v>
      </c>
      <c r="N46" s="1">
        <v>2420</v>
      </c>
    </row>
    <row r="47" spans="2:30" x14ac:dyDescent="0.25">
      <c r="D47" s="1">
        <v>825</v>
      </c>
      <c r="F47" s="1">
        <v>1425</v>
      </c>
      <c r="H47" s="1">
        <v>1625</v>
      </c>
      <c r="J47" s="1">
        <v>1975</v>
      </c>
      <c r="L47" s="1">
        <v>2625</v>
      </c>
      <c r="N47" s="1">
        <v>2425</v>
      </c>
    </row>
    <row r="48" spans="2:30" x14ac:dyDescent="0.25">
      <c r="D48" s="1">
        <v>830</v>
      </c>
      <c r="F48" s="1">
        <v>1430</v>
      </c>
      <c r="H48" s="1">
        <v>1630</v>
      </c>
      <c r="J48" s="1">
        <v>1980</v>
      </c>
      <c r="L48" s="1">
        <v>2630</v>
      </c>
      <c r="N48" s="1">
        <v>2430</v>
      </c>
    </row>
    <row r="49" spans="4:14" x14ac:dyDescent="0.25">
      <c r="D49" s="1">
        <v>835</v>
      </c>
      <c r="F49" s="1">
        <v>1435</v>
      </c>
      <c r="H49" s="1">
        <v>1635</v>
      </c>
      <c r="J49" s="1">
        <v>1985</v>
      </c>
      <c r="L49" s="1">
        <v>2635</v>
      </c>
      <c r="N49" s="1">
        <v>2435</v>
      </c>
    </row>
    <row r="50" spans="4:14" x14ac:dyDescent="0.25">
      <c r="D50" s="1">
        <v>840</v>
      </c>
      <c r="F50" s="1">
        <v>1440</v>
      </c>
      <c r="H50" s="1">
        <v>1640</v>
      </c>
      <c r="J50" s="1">
        <v>1990</v>
      </c>
      <c r="L50" s="1">
        <v>2640</v>
      </c>
      <c r="N50" s="1">
        <v>2440</v>
      </c>
    </row>
    <row r="51" spans="4:14" x14ac:dyDescent="0.25">
      <c r="D51" s="1">
        <v>845</v>
      </c>
      <c r="F51" s="1">
        <v>1445</v>
      </c>
      <c r="H51" s="1">
        <v>1645</v>
      </c>
      <c r="J51" s="1">
        <v>1995</v>
      </c>
      <c r="L51" s="1">
        <v>2645</v>
      </c>
      <c r="N51" s="1">
        <v>2445</v>
      </c>
    </row>
    <row r="52" spans="4:14" x14ac:dyDescent="0.25">
      <c r="D52" s="1">
        <v>850</v>
      </c>
      <c r="F52" s="1">
        <v>1450</v>
      </c>
      <c r="H52" s="1">
        <v>1650</v>
      </c>
      <c r="J52" s="1">
        <v>2000</v>
      </c>
      <c r="L52" s="1">
        <v>2650</v>
      </c>
      <c r="N52" s="1">
        <v>2450</v>
      </c>
    </row>
    <row r="53" spans="4:14" x14ac:dyDescent="0.25">
      <c r="D53" s="1">
        <v>855</v>
      </c>
      <c r="F53" s="1">
        <v>1455</v>
      </c>
      <c r="H53" s="1">
        <v>1655</v>
      </c>
      <c r="J53" s="1">
        <v>2005</v>
      </c>
      <c r="L53" s="1">
        <v>2655</v>
      </c>
      <c r="N53" s="1">
        <v>2455</v>
      </c>
    </row>
    <row r="54" spans="4:14" x14ac:dyDescent="0.25">
      <c r="D54" s="1">
        <v>860</v>
      </c>
      <c r="F54" s="1">
        <v>1460</v>
      </c>
      <c r="H54" s="1">
        <v>1660</v>
      </c>
      <c r="J54" s="1">
        <v>2010</v>
      </c>
      <c r="L54" s="1">
        <v>2660</v>
      </c>
      <c r="N54" s="1">
        <v>2460</v>
      </c>
    </row>
    <row r="55" spans="4:14" x14ac:dyDescent="0.25">
      <c r="D55" s="1">
        <v>865</v>
      </c>
      <c r="F55" s="1">
        <v>1465</v>
      </c>
      <c r="H55" s="1">
        <v>1665</v>
      </c>
      <c r="J55" s="1">
        <v>2015</v>
      </c>
      <c r="L55" s="1">
        <v>2665</v>
      </c>
      <c r="N55" s="1">
        <v>2465</v>
      </c>
    </row>
    <row r="56" spans="4:14" x14ac:dyDescent="0.25">
      <c r="D56" s="1">
        <v>870</v>
      </c>
      <c r="F56" s="1">
        <v>1470</v>
      </c>
      <c r="H56" s="1">
        <v>1670</v>
      </c>
      <c r="J56" s="1">
        <v>2020</v>
      </c>
      <c r="L56" s="1">
        <v>2670</v>
      </c>
      <c r="N56" s="1">
        <v>2470</v>
      </c>
    </row>
    <row r="57" spans="4:14" x14ac:dyDescent="0.25">
      <c r="D57" s="1">
        <v>875</v>
      </c>
      <c r="F57" s="1">
        <v>1475</v>
      </c>
      <c r="H57" s="1">
        <v>1675</v>
      </c>
      <c r="J57" s="1">
        <v>2025</v>
      </c>
      <c r="L57" s="1">
        <v>2675</v>
      </c>
      <c r="N57" s="1">
        <v>2475</v>
      </c>
    </row>
    <row r="58" spans="4:14" x14ac:dyDescent="0.25">
      <c r="D58" s="1">
        <v>880</v>
      </c>
      <c r="F58" s="1">
        <v>1480</v>
      </c>
      <c r="H58" s="1">
        <v>1680</v>
      </c>
      <c r="J58" s="1">
        <v>2030</v>
      </c>
      <c r="L58" s="1">
        <v>2680</v>
      </c>
      <c r="N58" s="1">
        <v>2480</v>
      </c>
    </row>
    <row r="59" spans="4:14" x14ac:dyDescent="0.25">
      <c r="D59" s="1">
        <v>885</v>
      </c>
      <c r="F59" s="1">
        <v>1485</v>
      </c>
      <c r="H59" s="1">
        <v>1685</v>
      </c>
      <c r="J59" s="1">
        <v>2035</v>
      </c>
      <c r="L59" s="1">
        <v>2685</v>
      </c>
      <c r="N59" s="1">
        <v>2485</v>
      </c>
    </row>
    <row r="60" spans="4:14" x14ac:dyDescent="0.25">
      <c r="D60" s="1">
        <v>890</v>
      </c>
      <c r="F60" s="1">
        <v>1490</v>
      </c>
      <c r="H60" s="1">
        <v>1690</v>
      </c>
      <c r="J60" s="1">
        <v>2040</v>
      </c>
      <c r="L60" s="1">
        <v>2690</v>
      </c>
      <c r="N60" s="1">
        <v>2490</v>
      </c>
    </row>
    <row r="61" spans="4:14" x14ac:dyDescent="0.25">
      <c r="D61" s="1">
        <v>895</v>
      </c>
      <c r="F61" s="1">
        <v>1495</v>
      </c>
      <c r="H61" s="1">
        <v>1695</v>
      </c>
      <c r="J61" s="1">
        <v>2045</v>
      </c>
      <c r="L61" s="1">
        <v>2695</v>
      </c>
      <c r="N61" s="1">
        <v>2495</v>
      </c>
    </row>
    <row r="62" spans="4:14" x14ac:dyDescent="0.25">
      <c r="D62" s="1">
        <v>900</v>
      </c>
      <c r="F62" s="1">
        <v>1500</v>
      </c>
      <c r="H62" s="1">
        <v>1700</v>
      </c>
      <c r="J62" s="1">
        <v>2050</v>
      </c>
      <c r="L62" s="1">
        <v>2700</v>
      </c>
      <c r="N62" s="1">
        <v>2500</v>
      </c>
    </row>
    <row r="63" spans="4:14" x14ac:dyDescent="0.25">
      <c r="D63" s="1">
        <v>905</v>
      </c>
      <c r="H63" s="1">
        <v>1705</v>
      </c>
      <c r="J63" s="1">
        <v>2055</v>
      </c>
      <c r="L63" s="1">
        <v>2705</v>
      </c>
      <c r="N63" s="1">
        <v>2505</v>
      </c>
    </row>
    <row r="64" spans="4:14" x14ac:dyDescent="0.25">
      <c r="D64" s="1">
        <v>910</v>
      </c>
      <c r="H64" s="1">
        <v>1710</v>
      </c>
      <c r="J64" s="1">
        <v>2060</v>
      </c>
      <c r="L64" s="1">
        <v>2710</v>
      </c>
      <c r="N64" s="1">
        <v>2510</v>
      </c>
    </row>
    <row r="65" spans="4:14" x14ac:dyDescent="0.25">
      <c r="D65" s="1">
        <v>915</v>
      </c>
      <c r="H65" s="1">
        <v>1715</v>
      </c>
      <c r="J65" s="1">
        <v>2065</v>
      </c>
      <c r="L65" s="1">
        <v>2715</v>
      </c>
      <c r="N65" s="1">
        <v>2515</v>
      </c>
    </row>
    <row r="66" spans="4:14" x14ac:dyDescent="0.25">
      <c r="D66" s="1">
        <v>920</v>
      </c>
      <c r="H66" s="1">
        <v>1720</v>
      </c>
      <c r="J66" s="1">
        <v>2070</v>
      </c>
      <c r="L66" s="1">
        <v>2720</v>
      </c>
      <c r="N66" s="1">
        <v>2520</v>
      </c>
    </row>
    <row r="67" spans="4:14" x14ac:dyDescent="0.25">
      <c r="D67" s="1">
        <v>925</v>
      </c>
      <c r="H67" s="1">
        <v>1725</v>
      </c>
      <c r="J67" s="1">
        <v>2075</v>
      </c>
      <c r="L67" s="1">
        <v>2725</v>
      </c>
      <c r="N67" s="1">
        <v>2525</v>
      </c>
    </row>
    <row r="68" spans="4:14" x14ac:dyDescent="0.25">
      <c r="D68" s="1">
        <v>930</v>
      </c>
      <c r="H68" s="1">
        <v>1730</v>
      </c>
      <c r="J68" s="1">
        <v>2080</v>
      </c>
      <c r="L68" s="1">
        <v>2730</v>
      </c>
      <c r="N68" s="1">
        <v>2530</v>
      </c>
    </row>
    <row r="69" spans="4:14" x14ac:dyDescent="0.25">
      <c r="D69" s="1">
        <v>935</v>
      </c>
      <c r="H69" s="1">
        <v>1735</v>
      </c>
      <c r="J69" s="1">
        <v>2085</v>
      </c>
      <c r="L69" s="1">
        <v>2735</v>
      </c>
      <c r="N69" s="1">
        <v>2535</v>
      </c>
    </row>
    <row r="70" spans="4:14" x14ac:dyDescent="0.25">
      <c r="D70" s="1">
        <v>940</v>
      </c>
      <c r="H70" s="1">
        <v>1740</v>
      </c>
      <c r="J70" s="1">
        <v>2090</v>
      </c>
      <c r="L70" s="1">
        <v>2740</v>
      </c>
      <c r="N70" s="1">
        <v>2540</v>
      </c>
    </row>
    <row r="71" spans="4:14" x14ac:dyDescent="0.25">
      <c r="D71" s="1">
        <v>945</v>
      </c>
      <c r="H71" s="1">
        <v>1745</v>
      </c>
      <c r="J71" s="1">
        <v>2095</v>
      </c>
      <c r="L71" s="1">
        <v>2745</v>
      </c>
      <c r="N71" s="1">
        <v>2545</v>
      </c>
    </row>
    <row r="72" spans="4:14" x14ac:dyDescent="0.25">
      <c r="D72" s="1">
        <v>950</v>
      </c>
      <c r="H72" s="1">
        <v>1750</v>
      </c>
      <c r="J72" s="1">
        <v>2100</v>
      </c>
      <c r="L72" s="1">
        <v>2750</v>
      </c>
      <c r="N72" s="1">
        <v>2550</v>
      </c>
    </row>
    <row r="73" spans="4:14" x14ac:dyDescent="0.25">
      <c r="D73" s="1">
        <v>955</v>
      </c>
      <c r="H73" s="1">
        <v>1755</v>
      </c>
      <c r="J73" s="1">
        <v>2105</v>
      </c>
      <c r="L73" s="1">
        <v>2755</v>
      </c>
      <c r="N73" s="1">
        <v>2555</v>
      </c>
    </row>
    <row r="74" spans="4:14" x14ac:dyDescent="0.25">
      <c r="D74" s="1">
        <v>960</v>
      </c>
      <c r="H74" s="1">
        <v>1760</v>
      </c>
      <c r="J74" s="1">
        <v>2110</v>
      </c>
      <c r="L74" s="1">
        <v>2760</v>
      </c>
      <c r="N74" s="1">
        <v>2560</v>
      </c>
    </row>
    <row r="75" spans="4:14" x14ac:dyDescent="0.25">
      <c r="D75" s="1">
        <v>965</v>
      </c>
      <c r="H75" s="1">
        <v>1765</v>
      </c>
      <c r="J75" s="1">
        <v>2115</v>
      </c>
      <c r="L75" s="1">
        <v>2765</v>
      </c>
      <c r="N75" s="1">
        <v>2565</v>
      </c>
    </row>
    <row r="76" spans="4:14" x14ac:dyDescent="0.25">
      <c r="D76" s="1">
        <v>970</v>
      </c>
      <c r="H76" s="1">
        <v>1770</v>
      </c>
      <c r="J76" s="1">
        <v>2120</v>
      </c>
      <c r="L76" s="1">
        <v>2770</v>
      </c>
      <c r="N76" s="1">
        <v>2570</v>
      </c>
    </row>
    <row r="77" spans="4:14" x14ac:dyDescent="0.25">
      <c r="D77" s="1">
        <v>975</v>
      </c>
      <c r="H77" s="1">
        <v>1775</v>
      </c>
      <c r="J77" s="1">
        <v>2125</v>
      </c>
      <c r="L77" s="1">
        <v>2775</v>
      </c>
      <c r="N77" s="1">
        <v>2575</v>
      </c>
    </row>
    <row r="78" spans="4:14" x14ac:dyDescent="0.25">
      <c r="D78" s="1">
        <v>980</v>
      </c>
      <c r="H78" s="1">
        <v>1780</v>
      </c>
      <c r="J78" s="1">
        <v>2130</v>
      </c>
      <c r="L78" s="1">
        <v>2780</v>
      </c>
      <c r="N78" s="1">
        <v>2580</v>
      </c>
    </row>
    <row r="79" spans="4:14" x14ac:dyDescent="0.25">
      <c r="D79" s="1">
        <v>985</v>
      </c>
      <c r="H79" s="1">
        <v>1785</v>
      </c>
      <c r="J79" s="1">
        <v>2135</v>
      </c>
      <c r="L79" s="1">
        <v>2785</v>
      </c>
      <c r="N79" s="1">
        <v>2585</v>
      </c>
    </row>
    <row r="80" spans="4:14" x14ac:dyDescent="0.25">
      <c r="D80" s="1">
        <v>990</v>
      </c>
      <c r="H80" s="1">
        <v>1790</v>
      </c>
      <c r="J80" s="1">
        <v>2140</v>
      </c>
      <c r="L80" s="1">
        <v>2790</v>
      </c>
      <c r="N80" s="1">
        <v>2590</v>
      </c>
    </row>
    <row r="81" spans="4:14" x14ac:dyDescent="0.25">
      <c r="D81" s="1">
        <v>995</v>
      </c>
      <c r="H81" s="1">
        <v>1795</v>
      </c>
      <c r="J81" s="1">
        <v>2145</v>
      </c>
      <c r="L81" s="1">
        <v>2795</v>
      </c>
      <c r="N81" s="1">
        <v>2595</v>
      </c>
    </row>
    <row r="82" spans="4:14" x14ac:dyDescent="0.25">
      <c r="D82" s="1">
        <v>1000</v>
      </c>
      <c r="H82" s="1">
        <v>1800</v>
      </c>
      <c r="J82" s="1">
        <v>2150</v>
      </c>
      <c r="L82" s="1">
        <v>2800</v>
      </c>
      <c r="N82" s="1">
        <v>2600</v>
      </c>
    </row>
    <row r="83" spans="4:14" x14ac:dyDescent="0.25">
      <c r="D83" s="1">
        <v>1005</v>
      </c>
      <c r="H83" s="1">
        <v>1805</v>
      </c>
      <c r="J83" s="1">
        <v>2155</v>
      </c>
      <c r="L83" s="1">
        <v>2805</v>
      </c>
      <c r="N83" s="1">
        <v>2605</v>
      </c>
    </row>
    <row r="84" spans="4:14" x14ac:dyDescent="0.25">
      <c r="D84" s="1">
        <v>1010</v>
      </c>
      <c r="H84" s="1">
        <v>1810</v>
      </c>
      <c r="J84" s="1">
        <v>2160</v>
      </c>
      <c r="L84" s="1">
        <v>2810</v>
      </c>
      <c r="N84" s="1">
        <v>2610</v>
      </c>
    </row>
    <row r="85" spans="4:14" x14ac:dyDescent="0.25">
      <c r="D85" s="1">
        <v>1015</v>
      </c>
      <c r="H85" s="1">
        <v>1815</v>
      </c>
      <c r="J85" s="1">
        <v>2165</v>
      </c>
      <c r="L85" s="1">
        <v>2815</v>
      </c>
      <c r="N85" s="1">
        <v>2615</v>
      </c>
    </row>
    <row r="86" spans="4:14" x14ac:dyDescent="0.25">
      <c r="D86" s="1">
        <v>1020</v>
      </c>
      <c r="H86" s="1">
        <v>1820</v>
      </c>
      <c r="J86" s="1">
        <v>2170</v>
      </c>
      <c r="L86" s="1">
        <v>2820</v>
      </c>
      <c r="N86" s="1">
        <v>2620</v>
      </c>
    </row>
    <row r="87" spans="4:14" x14ac:dyDescent="0.25">
      <c r="D87" s="1">
        <v>1025</v>
      </c>
      <c r="H87" s="1">
        <v>1825</v>
      </c>
      <c r="J87" s="1">
        <v>2175</v>
      </c>
      <c r="L87" s="1">
        <v>2825</v>
      </c>
      <c r="N87" s="1">
        <v>2625</v>
      </c>
    </row>
    <row r="88" spans="4:14" x14ac:dyDescent="0.25">
      <c r="D88" s="1">
        <v>1030</v>
      </c>
      <c r="H88" s="1">
        <v>1830</v>
      </c>
      <c r="J88" s="1">
        <v>2180</v>
      </c>
      <c r="L88" s="1">
        <v>2830</v>
      </c>
      <c r="N88" s="1">
        <v>2630</v>
      </c>
    </row>
    <row r="89" spans="4:14" x14ac:dyDescent="0.25">
      <c r="D89" s="1">
        <v>1035</v>
      </c>
      <c r="H89" s="1">
        <v>1835</v>
      </c>
      <c r="J89" s="1">
        <v>2185</v>
      </c>
      <c r="L89" s="1">
        <v>2835</v>
      </c>
      <c r="N89" s="1">
        <v>2635</v>
      </c>
    </row>
    <row r="90" spans="4:14" x14ac:dyDescent="0.25">
      <c r="D90" s="1">
        <v>1040</v>
      </c>
      <c r="H90" s="1">
        <v>1840</v>
      </c>
      <c r="J90" s="1">
        <v>2190</v>
      </c>
      <c r="L90" s="1">
        <v>2840</v>
      </c>
      <c r="N90" s="1">
        <v>2640</v>
      </c>
    </row>
    <row r="91" spans="4:14" x14ac:dyDescent="0.25">
      <c r="D91" s="1">
        <v>1045</v>
      </c>
      <c r="H91" s="1">
        <v>1845</v>
      </c>
      <c r="J91" s="1">
        <v>2195</v>
      </c>
      <c r="L91" s="1">
        <v>2845</v>
      </c>
      <c r="N91" s="1">
        <v>2645</v>
      </c>
    </row>
    <row r="92" spans="4:14" x14ac:dyDescent="0.25">
      <c r="D92" s="1">
        <v>1050</v>
      </c>
      <c r="H92" s="1">
        <v>1850</v>
      </c>
      <c r="J92" s="1">
        <v>2200</v>
      </c>
      <c r="L92" s="1">
        <v>2850</v>
      </c>
      <c r="N92" s="1">
        <v>2650</v>
      </c>
    </row>
    <row r="93" spans="4:14" x14ac:dyDescent="0.25">
      <c r="D93" s="1">
        <v>1055</v>
      </c>
      <c r="H93" s="1">
        <v>1855</v>
      </c>
      <c r="J93" s="1">
        <v>2205</v>
      </c>
      <c r="L93" s="1">
        <v>2855</v>
      </c>
      <c r="N93" s="1">
        <v>2655</v>
      </c>
    </row>
    <row r="94" spans="4:14" x14ac:dyDescent="0.25">
      <c r="D94" s="1">
        <v>1060</v>
      </c>
      <c r="H94" s="1">
        <v>1860</v>
      </c>
      <c r="J94" s="1">
        <v>2210</v>
      </c>
      <c r="L94" s="1">
        <v>2860</v>
      </c>
      <c r="N94" s="1">
        <v>2660</v>
      </c>
    </row>
    <row r="95" spans="4:14" x14ac:dyDescent="0.25">
      <c r="D95" s="1">
        <v>1065</v>
      </c>
      <c r="H95" s="1">
        <v>1865</v>
      </c>
      <c r="J95" s="1">
        <v>2215</v>
      </c>
      <c r="L95" s="1">
        <v>2865</v>
      </c>
      <c r="N95" s="1">
        <v>2665</v>
      </c>
    </row>
    <row r="96" spans="4:14" x14ac:dyDescent="0.25">
      <c r="D96" s="1">
        <v>1070</v>
      </c>
      <c r="H96" s="1">
        <v>1870</v>
      </c>
      <c r="J96" s="1">
        <v>2220</v>
      </c>
      <c r="L96" s="1">
        <v>2870</v>
      </c>
      <c r="N96" s="1">
        <v>2670</v>
      </c>
    </row>
    <row r="97" spans="4:14" x14ac:dyDescent="0.25">
      <c r="D97" s="1">
        <v>1075</v>
      </c>
      <c r="H97" s="1">
        <v>1875</v>
      </c>
      <c r="J97" s="1">
        <v>2225</v>
      </c>
      <c r="L97" s="1">
        <v>2875</v>
      </c>
      <c r="N97" s="1">
        <v>2675</v>
      </c>
    </row>
    <row r="98" spans="4:14" x14ac:dyDescent="0.25">
      <c r="D98" s="1">
        <v>1080</v>
      </c>
      <c r="H98" s="1">
        <v>1880</v>
      </c>
      <c r="J98" s="1">
        <v>2230</v>
      </c>
      <c r="L98" s="1">
        <v>2880</v>
      </c>
      <c r="N98" s="1">
        <v>2680</v>
      </c>
    </row>
    <row r="99" spans="4:14" x14ac:dyDescent="0.25">
      <c r="D99" s="1">
        <v>1085</v>
      </c>
      <c r="H99" s="1">
        <v>1885</v>
      </c>
      <c r="J99" s="1">
        <v>2235</v>
      </c>
      <c r="L99" s="1">
        <v>2885</v>
      </c>
      <c r="N99" s="1">
        <v>2685</v>
      </c>
    </row>
    <row r="100" spans="4:14" x14ac:dyDescent="0.25">
      <c r="D100" s="1">
        <v>1090</v>
      </c>
      <c r="H100" s="1">
        <v>1890</v>
      </c>
      <c r="J100" s="1">
        <v>2240</v>
      </c>
      <c r="L100" s="1">
        <v>2890</v>
      </c>
      <c r="N100" s="1">
        <v>2690</v>
      </c>
    </row>
    <row r="101" spans="4:14" x14ac:dyDescent="0.25">
      <c r="D101" s="1">
        <v>1095</v>
      </c>
      <c r="H101" s="1">
        <v>1895</v>
      </c>
      <c r="J101" s="1">
        <v>2245</v>
      </c>
      <c r="L101" s="1">
        <v>2895</v>
      </c>
      <c r="N101" s="1">
        <v>2695</v>
      </c>
    </row>
    <row r="102" spans="4:14" x14ac:dyDescent="0.25">
      <c r="D102" s="1">
        <v>1100</v>
      </c>
      <c r="H102" s="1">
        <v>1900</v>
      </c>
      <c r="J102" s="1">
        <v>2250</v>
      </c>
      <c r="L102" s="1">
        <v>2900</v>
      </c>
      <c r="N102" s="1">
        <v>2700</v>
      </c>
    </row>
    <row r="103" spans="4:14" x14ac:dyDescent="0.25">
      <c r="D103" s="1">
        <v>1105</v>
      </c>
      <c r="H103" s="1">
        <v>1905</v>
      </c>
      <c r="J103" s="1">
        <v>2255</v>
      </c>
      <c r="L103" s="1">
        <v>2905</v>
      </c>
      <c r="N103" s="1">
        <v>2705</v>
      </c>
    </row>
    <row r="104" spans="4:14" x14ac:dyDescent="0.25">
      <c r="D104" s="1">
        <v>1110</v>
      </c>
      <c r="H104" s="1">
        <v>1910</v>
      </c>
      <c r="J104" s="1">
        <v>2260</v>
      </c>
      <c r="L104" s="1">
        <v>2910</v>
      </c>
      <c r="N104" s="1">
        <v>2710</v>
      </c>
    </row>
    <row r="105" spans="4:14" x14ac:dyDescent="0.25">
      <c r="D105" s="1">
        <v>1115</v>
      </c>
      <c r="H105" s="1">
        <v>1915</v>
      </c>
      <c r="J105" s="1">
        <v>2265</v>
      </c>
      <c r="L105" s="1">
        <v>2915</v>
      </c>
      <c r="N105" s="1">
        <v>2715</v>
      </c>
    </row>
    <row r="106" spans="4:14" x14ac:dyDescent="0.25">
      <c r="D106" s="1">
        <v>1120</v>
      </c>
      <c r="H106" s="1">
        <v>1920</v>
      </c>
      <c r="J106" s="1">
        <v>2270</v>
      </c>
      <c r="L106" s="1">
        <v>2920</v>
      </c>
      <c r="N106" s="1">
        <v>2720</v>
      </c>
    </row>
    <row r="107" spans="4:14" x14ac:dyDescent="0.25">
      <c r="D107" s="1">
        <v>1125</v>
      </c>
      <c r="H107" s="1">
        <v>1925</v>
      </c>
      <c r="J107" s="1">
        <v>2275</v>
      </c>
      <c r="L107" s="1">
        <v>2925</v>
      </c>
      <c r="N107" s="1">
        <v>2725</v>
      </c>
    </row>
    <row r="108" spans="4:14" x14ac:dyDescent="0.25">
      <c r="D108" s="1">
        <v>1130</v>
      </c>
      <c r="H108" s="1">
        <v>1930</v>
      </c>
      <c r="J108" s="1">
        <v>2280</v>
      </c>
      <c r="L108" s="1">
        <v>2930</v>
      </c>
      <c r="N108" s="1">
        <v>2730</v>
      </c>
    </row>
    <row r="109" spans="4:14" x14ac:dyDescent="0.25">
      <c r="D109" s="1">
        <v>1135</v>
      </c>
      <c r="H109" s="1">
        <v>1935</v>
      </c>
      <c r="J109" s="1">
        <v>2285</v>
      </c>
      <c r="L109" s="1">
        <v>2935</v>
      </c>
      <c r="N109" s="1">
        <v>2735</v>
      </c>
    </row>
    <row r="110" spans="4:14" x14ac:dyDescent="0.25">
      <c r="D110" s="1">
        <v>1140</v>
      </c>
      <c r="H110" s="1">
        <v>1940</v>
      </c>
      <c r="J110" s="1">
        <v>2290</v>
      </c>
      <c r="L110" s="1">
        <v>2940</v>
      </c>
      <c r="N110" s="1">
        <v>2740</v>
      </c>
    </row>
    <row r="111" spans="4:14" x14ac:dyDescent="0.25">
      <c r="D111" s="1">
        <v>1145</v>
      </c>
      <c r="H111" s="1">
        <v>1945</v>
      </c>
      <c r="J111" s="1">
        <v>2295</v>
      </c>
      <c r="L111" s="1">
        <v>2945</v>
      </c>
      <c r="N111" s="1">
        <v>2745</v>
      </c>
    </row>
    <row r="112" spans="4:14" x14ac:dyDescent="0.25">
      <c r="D112" s="1">
        <v>1150</v>
      </c>
      <c r="H112" s="1">
        <v>1950</v>
      </c>
      <c r="J112" s="1">
        <v>2300</v>
      </c>
      <c r="L112" s="1">
        <v>2950</v>
      </c>
      <c r="N112" s="1">
        <v>2750</v>
      </c>
    </row>
    <row r="113" spans="4:14" x14ac:dyDescent="0.25">
      <c r="D113" s="1">
        <v>1155</v>
      </c>
      <c r="H113" s="1">
        <v>1955</v>
      </c>
      <c r="J113" s="1">
        <v>2305</v>
      </c>
      <c r="L113" s="1">
        <v>2955</v>
      </c>
      <c r="N113" s="1">
        <v>2755</v>
      </c>
    </row>
    <row r="114" spans="4:14" x14ac:dyDescent="0.25">
      <c r="D114" s="1">
        <v>1160</v>
      </c>
      <c r="H114" s="1">
        <v>1960</v>
      </c>
      <c r="J114" s="1">
        <v>2310</v>
      </c>
      <c r="L114" s="1">
        <v>2960</v>
      </c>
      <c r="N114" s="1">
        <v>2760</v>
      </c>
    </row>
    <row r="115" spans="4:14" x14ac:dyDescent="0.25">
      <c r="D115" s="1">
        <v>1165</v>
      </c>
      <c r="H115" s="1">
        <v>1965</v>
      </c>
      <c r="J115" s="1">
        <v>2315</v>
      </c>
      <c r="L115" s="1">
        <v>2965</v>
      </c>
      <c r="N115" s="1">
        <v>2765</v>
      </c>
    </row>
    <row r="116" spans="4:14" x14ac:dyDescent="0.25">
      <c r="D116" s="1">
        <v>1170</v>
      </c>
      <c r="H116" s="1">
        <v>1970</v>
      </c>
      <c r="J116" s="1">
        <v>2320</v>
      </c>
      <c r="L116" s="1">
        <v>2970</v>
      </c>
      <c r="N116" s="1">
        <v>2770</v>
      </c>
    </row>
    <row r="117" spans="4:14" x14ac:dyDescent="0.25">
      <c r="D117" s="1">
        <v>1175</v>
      </c>
      <c r="H117" s="1">
        <v>1975</v>
      </c>
      <c r="J117" s="1">
        <v>2325</v>
      </c>
      <c r="L117" s="1">
        <v>2975</v>
      </c>
      <c r="N117" s="1">
        <v>2775</v>
      </c>
    </row>
    <row r="118" spans="4:14" x14ac:dyDescent="0.25">
      <c r="D118" s="1">
        <v>1180</v>
      </c>
      <c r="H118" s="1">
        <v>1980</v>
      </c>
      <c r="J118" s="1">
        <v>2330</v>
      </c>
      <c r="L118" s="1">
        <v>2980</v>
      </c>
      <c r="N118" s="1">
        <v>2780</v>
      </c>
    </row>
    <row r="119" spans="4:14" x14ac:dyDescent="0.25">
      <c r="D119" s="1">
        <v>1185</v>
      </c>
      <c r="H119" s="1">
        <v>1985</v>
      </c>
      <c r="J119" s="1">
        <v>2335</v>
      </c>
      <c r="L119" s="1">
        <v>2985</v>
      </c>
      <c r="N119" s="1">
        <v>2785</v>
      </c>
    </row>
    <row r="120" spans="4:14" x14ac:dyDescent="0.25">
      <c r="D120" s="1">
        <v>1190</v>
      </c>
      <c r="H120" s="1">
        <v>1990</v>
      </c>
      <c r="J120" s="1">
        <v>2340</v>
      </c>
      <c r="L120" s="1">
        <v>2990</v>
      </c>
      <c r="N120" s="1">
        <v>2790</v>
      </c>
    </row>
    <row r="121" spans="4:14" x14ac:dyDescent="0.25">
      <c r="D121" s="1">
        <v>1195</v>
      </c>
      <c r="H121" s="1">
        <v>1995</v>
      </c>
      <c r="J121" s="1">
        <v>2345</v>
      </c>
      <c r="L121" s="1">
        <v>2995</v>
      </c>
      <c r="N121" s="1">
        <v>2795</v>
      </c>
    </row>
    <row r="122" spans="4:14" x14ac:dyDescent="0.25">
      <c r="D122" s="1">
        <v>1200</v>
      </c>
      <c r="H122" s="1">
        <v>2000</v>
      </c>
      <c r="J122" s="1">
        <v>2350</v>
      </c>
      <c r="L122" s="1">
        <v>3000</v>
      </c>
      <c r="N122" s="1">
        <v>2800</v>
      </c>
    </row>
    <row r="123" spans="4:14" x14ac:dyDescent="0.25">
      <c r="J123" s="1">
        <v>2355</v>
      </c>
      <c r="N123" s="1">
        <v>2805</v>
      </c>
    </row>
    <row r="124" spans="4:14" x14ac:dyDescent="0.25">
      <c r="J124" s="1">
        <v>2360</v>
      </c>
      <c r="N124" s="1">
        <v>2810</v>
      </c>
    </row>
    <row r="125" spans="4:14" x14ac:dyDescent="0.25">
      <c r="J125" s="1">
        <v>2365</v>
      </c>
      <c r="N125" s="1">
        <v>2815</v>
      </c>
    </row>
    <row r="126" spans="4:14" x14ac:dyDescent="0.25">
      <c r="J126" s="1">
        <v>2370</v>
      </c>
      <c r="N126" s="1">
        <v>2820</v>
      </c>
    </row>
    <row r="127" spans="4:14" x14ac:dyDescent="0.25">
      <c r="J127" s="1">
        <v>2375</v>
      </c>
      <c r="N127" s="1">
        <v>2825</v>
      </c>
    </row>
    <row r="128" spans="4:14" x14ac:dyDescent="0.25">
      <c r="J128" s="1">
        <v>2380</v>
      </c>
      <c r="N128" s="1">
        <v>2830</v>
      </c>
    </row>
    <row r="129" spans="10:14" x14ac:dyDescent="0.25">
      <c r="J129" s="1">
        <v>2385</v>
      </c>
      <c r="N129" s="1">
        <v>2835</v>
      </c>
    </row>
    <row r="130" spans="10:14" x14ac:dyDescent="0.25">
      <c r="J130" s="1">
        <v>2390</v>
      </c>
      <c r="N130" s="1">
        <v>2840</v>
      </c>
    </row>
    <row r="131" spans="10:14" x14ac:dyDescent="0.25">
      <c r="J131" s="1">
        <v>2395</v>
      </c>
      <c r="N131" s="1">
        <v>2845</v>
      </c>
    </row>
    <row r="132" spans="10:14" x14ac:dyDescent="0.25">
      <c r="J132" s="1">
        <v>2400</v>
      </c>
      <c r="N132" s="1">
        <v>2850</v>
      </c>
    </row>
    <row r="133" spans="10:14" x14ac:dyDescent="0.25">
      <c r="J133" s="1">
        <v>2405</v>
      </c>
      <c r="N133" s="1">
        <v>2855</v>
      </c>
    </row>
    <row r="134" spans="10:14" x14ac:dyDescent="0.25">
      <c r="J134" s="1">
        <v>2410</v>
      </c>
      <c r="N134" s="1">
        <v>2860</v>
      </c>
    </row>
    <row r="135" spans="10:14" x14ac:dyDescent="0.25">
      <c r="J135" s="1">
        <v>2415</v>
      </c>
      <c r="N135" s="1">
        <v>2865</v>
      </c>
    </row>
    <row r="136" spans="10:14" x14ac:dyDescent="0.25">
      <c r="J136" s="1">
        <v>2420</v>
      </c>
      <c r="N136" s="1">
        <v>2870</v>
      </c>
    </row>
    <row r="137" spans="10:14" x14ac:dyDescent="0.25">
      <c r="J137" s="1">
        <v>2425</v>
      </c>
      <c r="N137" s="1">
        <v>2875</v>
      </c>
    </row>
    <row r="138" spans="10:14" x14ac:dyDescent="0.25">
      <c r="J138" s="1">
        <v>2430</v>
      </c>
      <c r="N138" s="1">
        <v>2880</v>
      </c>
    </row>
    <row r="139" spans="10:14" x14ac:dyDescent="0.25">
      <c r="J139" s="1">
        <v>2435</v>
      </c>
      <c r="N139" s="1">
        <v>2885</v>
      </c>
    </row>
    <row r="140" spans="10:14" x14ac:dyDescent="0.25">
      <c r="J140" s="1">
        <v>2440</v>
      </c>
      <c r="N140" s="1">
        <v>2890</v>
      </c>
    </row>
    <row r="141" spans="10:14" x14ac:dyDescent="0.25">
      <c r="J141" s="1">
        <v>2445</v>
      </c>
      <c r="N141" s="1">
        <v>2895</v>
      </c>
    </row>
    <row r="142" spans="10:14" x14ac:dyDescent="0.25">
      <c r="J142" s="1">
        <v>2450</v>
      </c>
      <c r="N142" s="1">
        <v>2900</v>
      </c>
    </row>
    <row r="143" spans="10:14" x14ac:dyDescent="0.25">
      <c r="J143" s="1">
        <v>2455</v>
      </c>
    </row>
    <row r="144" spans="10:14" x14ac:dyDescent="0.25">
      <c r="J144" s="1">
        <v>2460</v>
      </c>
    </row>
    <row r="145" spans="10:10" x14ac:dyDescent="0.25">
      <c r="J145" s="1">
        <v>2465</v>
      </c>
    </row>
    <row r="146" spans="10:10" x14ac:dyDescent="0.25">
      <c r="J146" s="1">
        <v>2470</v>
      </c>
    </row>
    <row r="147" spans="10:10" x14ac:dyDescent="0.25">
      <c r="J147" s="1">
        <v>2475</v>
      </c>
    </row>
    <row r="148" spans="10:10" x14ac:dyDescent="0.25">
      <c r="J148" s="1">
        <v>2480</v>
      </c>
    </row>
    <row r="149" spans="10:10" x14ac:dyDescent="0.25">
      <c r="J149" s="1">
        <v>2485</v>
      </c>
    </row>
    <row r="150" spans="10:10" x14ac:dyDescent="0.25">
      <c r="J150" s="1">
        <v>2490</v>
      </c>
    </row>
    <row r="151" spans="10:10" x14ac:dyDescent="0.25">
      <c r="J151" s="1">
        <v>2495</v>
      </c>
    </row>
    <row r="152" spans="10:10" x14ac:dyDescent="0.25">
      <c r="J152" s="1">
        <v>2500</v>
      </c>
    </row>
  </sheetData>
  <sortState xmlns:xlrd2="http://schemas.microsoft.com/office/spreadsheetml/2017/richdata2" ref="R4:S16">
    <sortCondition ref="R4:R16"/>
  </sortState>
  <phoneticPr fontId="4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10</vt:i4>
      </vt:variant>
    </vt:vector>
  </HeadingPairs>
  <TitlesOfParts>
    <vt:vector size="14" baseType="lpstr">
      <vt:lpstr>DEVIS VARIO pour client</vt:lpstr>
      <vt:lpstr> BON DE COMMANDE pour Valino</vt:lpstr>
      <vt:lpstr>BIBLIOTHEQUEIMAGES</vt:lpstr>
      <vt:lpstr>info pour calcul</vt:lpstr>
      <vt:lpstr>COLORIS_FACADES</vt:lpstr>
      <vt:lpstr>hauteur_placard</vt:lpstr>
      <vt:lpstr>largeur_1_porte</vt:lpstr>
      <vt:lpstr>largeur_2_portes</vt:lpstr>
      <vt:lpstr>largeur_3_portes</vt:lpstr>
      <vt:lpstr>largeur_4_portes</vt:lpstr>
      <vt:lpstr>largeur_5_portes</vt:lpstr>
      <vt:lpstr>largeur_6_portes</vt:lpstr>
      <vt:lpstr>poignees</vt:lpstr>
      <vt:lpstr>profondeur_placard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</dc:creator>
  <cp:lastModifiedBy>PC-2DNM894@rex-order.online</cp:lastModifiedBy>
  <cp:lastPrinted>2023-01-30T10:22:58Z</cp:lastPrinted>
  <dcterms:created xsi:type="dcterms:W3CDTF">2016-01-06T10:02:10Z</dcterms:created>
  <dcterms:modified xsi:type="dcterms:W3CDTF">2025-10-15T14:32:37Z</dcterms:modified>
</cp:coreProperties>
</file>